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DELL\Downloads\"/>
    </mc:Choice>
  </mc:AlternateContent>
  <xr:revisionPtr revIDLastSave="0" documentId="13_ncr:1_{92451B14-2A4D-475F-B857-E0168301E8F3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Instrucciones" sheetId="1" r:id="rId1"/>
    <sheet name="Glosario" sheetId="2" r:id="rId2"/>
    <sheet name="Proyecto" sheetId="3" r:id="rId3"/>
    <sheet name="Actividades" sheetId="4" r:id="rId4"/>
    <sheet name="Evaluacion" sheetId="5" r:id="rId5"/>
    <sheet name="Decisiones" sheetId="6" r:id="rId6"/>
    <sheet name="Resumen" sheetId="7" r:id="rId7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29" i="7" l="1"/>
  <c r="B29" i="7"/>
  <c r="D29" i="7" s="1"/>
  <c r="C28" i="7"/>
  <c r="B28" i="7"/>
  <c r="D28" i="7" s="1"/>
  <c r="D27" i="7"/>
  <c r="C27" i="7"/>
  <c r="B27" i="7"/>
  <c r="C26" i="7"/>
  <c r="B26" i="7"/>
  <c r="D26" i="7" s="1"/>
  <c r="C25" i="7"/>
  <c r="B25" i="7"/>
  <c r="D25" i="7" s="1"/>
  <c r="C24" i="7"/>
  <c r="B24" i="7"/>
  <c r="D24" i="7" s="1"/>
  <c r="H15" i="7"/>
  <c r="G15" i="7"/>
  <c r="D15" i="7"/>
  <c r="B15" i="7"/>
  <c r="A15" i="7"/>
  <c r="H14" i="7"/>
  <c r="G14" i="7"/>
  <c r="F14" i="7"/>
  <c r="E14" i="7"/>
  <c r="D14" i="7"/>
  <c r="C14" i="7"/>
  <c r="B14" i="7"/>
  <c r="A14" i="7"/>
  <c r="H13" i="7"/>
  <c r="G13" i="7"/>
  <c r="D13" i="7"/>
  <c r="B13" i="7"/>
  <c r="A13" i="7"/>
  <c r="H12" i="7"/>
  <c r="G12" i="7"/>
  <c r="D12" i="7"/>
  <c r="B12" i="7"/>
  <c r="A12" i="7"/>
  <c r="H11" i="7"/>
  <c r="G11" i="7"/>
  <c r="D11" i="7"/>
  <c r="B11" i="7"/>
  <c r="A11" i="7"/>
  <c r="G6" i="7"/>
  <c r="C6" i="7"/>
  <c r="A6" i="7"/>
  <c r="G12" i="6"/>
  <c r="E15" i="7" s="1"/>
  <c r="G11" i="6"/>
  <c r="K12" i="5"/>
  <c r="C15" i="7" s="1"/>
  <c r="H12" i="5"/>
  <c r="F15" i="7" s="1"/>
  <c r="K11" i="5"/>
  <c r="H11" i="5"/>
  <c r="H10" i="5"/>
  <c r="F13" i="7" s="1"/>
  <c r="H9" i="5"/>
  <c r="F12" i="7" s="1"/>
  <c r="K8" i="5"/>
  <c r="G8" i="6" s="1"/>
  <c r="H8" i="5"/>
  <c r="F11" i="7" s="1"/>
  <c r="B28" i="3"/>
  <c r="B27" i="3"/>
  <c r="B26" i="3"/>
  <c r="B25" i="3"/>
  <c r="B23" i="3"/>
  <c r="B24" i="3" s="1"/>
  <c r="E11" i="7" l="1"/>
  <c r="K9" i="5"/>
  <c r="C11" i="7"/>
  <c r="G9" i="6" l="1"/>
  <c r="C12" i="7"/>
  <c r="E12" i="7" l="1"/>
  <c r="K10" i="5"/>
  <c r="G10" i="6" l="1"/>
  <c r="E13" i="7" s="1"/>
  <c r="C13" i="7"/>
  <c r="E6" i="7"/>
</calcChain>
</file>

<file path=xl/sharedStrings.xml><?xml version="1.0" encoding="utf-8"?>
<sst xmlns="http://schemas.openxmlformats.org/spreadsheetml/2006/main" count="475" uniqueCount="311">
  <si>
    <t>STAGE-GATE | GUÍA DE USO</t>
  </si>
  <si>
    <t>InfoExperiencia  ·  Plantilla básica-intermedia para decisiones de desarrollo de productos</t>
  </si>
  <si>
    <t>01  |  EMPIEZA AQUÍ</t>
  </si>
  <si>
    <t>1. Abre la hoja PROYECTO. Sustituye el nombre, responsable, fechas y datos económicos del ejemplo por los de tu producto.</t>
  </si>
  <si>
    <t>2. En ACTIVIDADES, sustituye tareas, fechas y responsables sin cambiar códigos G1–G5/POST. Toda tarea necesita evidencia; justifica No aplica. Las descripciones duplicadas por puerta se resaltan para revisión.</t>
  </si>
  <si>
    <t>3. En EVALUACION, registra cinco notas enteras de 1 a 5 y marca requisitos y evidencias. Un semáforo verde exige tareas cerradas, fechas válidas y autorización de puerta previa cuando corresponda.</t>
  </si>
  <si>
    <t>4. Revisa el semáforo automático. “APTA PARA DECISIÓN” NO significa aprobación: la autorización la toma una persona responsable.</t>
  </si>
  <si>
    <t>5. En DECISIONES, registra una única decisión vigente por puerta, quién la tomó, motivo, fecha y próximo paso. Para nuevas revisiones, sustituye la decisión vigente.</t>
  </si>
  <si>
    <t>6. Consulta RESUMEN para visualizar progreso, puertas, advertencias y decisiones. El resumen se actualiza desde las otras hojas.</t>
  </si>
  <si>
    <t>02  |  CÓMO INTERPRETAR COLORES Y ESTADOS</t>
  </si>
  <si>
    <t>AMARILLO CLARO = datos editables    |    AZUL CLARO = cálculos automáticos    |    AZUL MARINO = encabezados y zonas de lectura</t>
  </si>
  <si>
    <t>SIN DATOS = sin puntuaciones; FALTA INFO = notas incompletas; BLOQUEADA = crítico No; REVISAR = puntuaciones, umbral, evidencias, actividades o puerta previa pendientes. Ningún semáforo equivale a autorizar.</t>
  </si>
  <si>
    <t>03  |  ANTES DE EMPEZAR UN PROYECTO NUEVO</t>
  </si>
  <si>
    <t>Este archivo contiene UN ejemplo transversal de una pyme de alimentos: desarrollo de snacks saludables. NO crees hojas adicionales: reemplaza todos los datos del ejemplo por tus propios datos en Proyecto, Actividades, Evaluacion y Decisiones.</t>
  </si>
  <si>
    <t>Borra o reemplaza el ejemplo SOLO en las celdas amarillas. No modifiques fórmulas azules, códigos de puertas G1–G5/POST ni encabezados; mantén una única decisión vigente por puerta.</t>
  </si>
  <si>
    <t>Moneda de ejemplo: COP. Cambia todas las cifras monetarias y, si usas otra moneda, interpreta los resultados en esa moneda. No mezcles monedas. El resultado económico es incremental, estimado, antes de impuestos, y excluye conceptos no registrados.</t>
  </si>
  <si>
    <t>El umbral de puntuación en PROYECTO es una ayuda de lectura, NO un criterio oficial Stage-Gate. Las exigencias regulatorias, de seguridad y calidad deben revisarse por separado y prevalecen sobre cualquier promedio.</t>
  </si>
  <si>
    <t>04  |  ALCANCE Y LIMITACIONES</t>
  </si>
  <si>
    <t>Un proyecto por archivo: 24 actividades, cinco puertas y una decisión vigente por puerta. Para evaluar una puerta deben existir tareas con descripción, responsable, fecha, estado válido y evidencia.</t>
  </si>
  <si>
    <t>FALTA INFO = datos incompletos; REVISAR DATOS/MARGEN/VOLUMEN = supuestos económicos inválidos o insuficientes; REVISAR en puertas = problemas en datos, actividades o autorizaciones. Las tareas duplicadas requieren revisión manual.</t>
  </si>
  <si>
    <t>05  |  FUNDAMENTO METODOLÓGICO</t>
  </si>
  <si>
    <t>Robert G. Cooper: proceso Stage-Gate. Las cinco etapas G1–G5, la distinción Stages/Gates y las decisiones Go/Kill/Hold/Recycle se basan en el marco de referencia; la escala 1–5 es una simplificación didáctica propia de esta plantilla.</t>
  </si>
  <si>
    <t>Fuente metodológica: https://www.stage-gate.com/about/stage-gate-innovation-performance-framework/discovery-to-launch-process/</t>
  </si>
  <si>
    <t>Uso de escritorio recomendado: Microsoft Excel. Archivo .xlsx sin macros, conexiones ni vínculos externos.</t>
  </si>
  <si>
    <t>GLOSARIO | CONCEPTOS OPERATIVOS</t>
  </si>
  <si>
    <t>Definiciones prácticas de todos los términos utilizados en la evaluación y seguimiento.</t>
  </si>
  <si>
    <t>Término</t>
  </si>
  <si>
    <t>Significado práctico</t>
  </si>
  <si>
    <t>Hoja donde aparece</t>
  </si>
  <si>
    <t>Stage-Gate</t>
  </si>
  <si>
    <t>Sistema de desarrollo por etapas de trabajo y puertas de decisión.</t>
  </si>
  <si>
    <t>Todas</t>
  </si>
  <si>
    <t>Descubrimiento</t>
  </si>
  <si>
    <t>Identificación inicial de ideas y oportunidades.</t>
  </si>
  <si>
    <t>Actividades</t>
  </si>
  <si>
    <t>Etapa (Stage)</t>
  </si>
  <si>
    <t>Bloque de trabajo que produce evidencias y entregables.</t>
  </si>
  <si>
    <t>Puerta (Gate)</t>
  </si>
  <si>
    <t>Punto en el que se evalúa si conviene continuar la inversión.</t>
  </si>
  <si>
    <t>Evaluacion / Decisiones</t>
  </si>
  <si>
    <t>G1</t>
  </si>
  <si>
    <t>Decisión de comenzar investigación preliminar de una idea.</t>
  </si>
  <si>
    <t>Evaluacion</t>
  </si>
  <si>
    <t>G2</t>
  </si>
  <si>
    <t>Decisión de pasar de alcance preliminar al caso de negocio.</t>
  </si>
  <si>
    <t>G3</t>
  </si>
  <si>
    <t>Decisión de autorizar el desarrollo después del caso de negocio.</t>
  </si>
  <si>
    <t>G4</t>
  </si>
  <si>
    <t>Decisión de autorizar pruebas y validación tras el desarrollo.</t>
  </si>
  <si>
    <t>G5</t>
  </si>
  <si>
    <t>Decisión de autorizar lanzamiento tras la validación.</t>
  </si>
  <si>
    <t>POST</t>
  </si>
  <si>
    <t>Seguimiento posterior al lanzamiento; no corresponde a una sexta puerta.</t>
  </si>
  <si>
    <t>Caso de negocio</t>
  </si>
  <si>
    <t>Argumentos comerciales, técnicos y financieros para invertir.</t>
  </si>
  <si>
    <t>Proyecto / Actividades</t>
  </si>
  <si>
    <t>Entregable</t>
  </si>
  <si>
    <t>Resultado o documento que demuestra un trabajo realizado.</t>
  </si>
  <si>
    <t>Evidencia</t>
  </si>
  <si>
    <t>Prueba, resultado, cotización o informe que soporta una evaluación.</t>
  </si>
  <si>
    <t>Actividades / Evaluacion</t>
  </si>
  <si>
    <t>Ajuste estratégico</t>
  </si>
  <si>
    <t>Grado de coherencia con prioridades del negocio.</t>
  </si>
  <si>
    <t>Mercado</t>
  </si>
  <si>
    <t>Atractivo de demanda, cliente y propuesta de valor.</t>
  </si>
  <si>
    <t>Técnica</t>
  </si>
  <si>
    <t>Viabilidad de diseño, producción, funcionamiento y calidad.</t>
  </si>
  <si>
    <t>Finanzas</t>
  </si>
  <si>
    <t>Conveniencia económica y disponibilidad de recursos.</t>
  </si>
  <si>
    <t>Operación</t>
  </si>
  <si>
    <t>Capacidad de ejecutar, abastecer y entregar.</t>
  </si>
  <si>
    <t>Puntuación 1–5</t>
  </si>
  <si>
    <t>Escala didáctica donde 1 es muy débil y 5 muy favorable; no es regla oficial del método.</t>
  </si>
  <si>
    <t>Umbral de referencia</t>
  </si>
  <si>
    <t>Promedio mínimo orientativo para marcar un caso como apto para ser revisado.</t>
  </si>
  <si>
    <t>Proyecto</t>
  </si>
  <si>
    <t>Requisito crítico</t>
  </si>
  <si>
    <t>Condición obligatoria que no puede compensarse con otros puntajes.</t>
  </si>
  <si>
    <t>Media de evaluación</t>
  </si>
  <si>
    <t>Promedio de las cinco puntuaciones cuando todas están diligenciadas.</t>
  </si>
  <si>
    <t>Semáforo</t>
  </si>
  <si>
    <t>Aviso calculado con puntuaciones válidas, actividades terminadas, evidencia, críticos, umbral y autorización de puerta previa.</t>
  </si>
  <si>
    <t>Evaluacion / Resumen</t>
  </si>
  <si>
    <t>Apta para decisión</t>
  </si>
  <si>
    <t>Puede presentarse a decisión humana, con todas las tareas finalizadas y la puerta anterior autorizada; NO autoriza avance.</t>
  </si>
  <si>
    <t>Avanzar</t>
  </si>
  <si>
    <t>Decisión humana de aprobar recursos para la siguiente etapa.</t>
  </si>
  <si>
    <t>Decisiones</t>
  </si>
  <si>
    <t>Corregir</t>
  </si>
  <si>
    <t>Decisión humana de revisar trabajo y volver a presentar evidencias.</t>
  </si>
  <si>
    <t>En espera</t>
  </si>
  <si>
    <t>Decisión humana de posponer temporalmente el proyecto.</t>
  </si>
  <si>
    <t>Detener</t>
  </si>
  <si>
    <t>Decisión humana de cancelar la iniciativa.</t>
  </si>
  <si>
    <t>Hecho / En curso / Pendiente / No aplica</t>
  </si>
  <si>
    <t>Estados de actividad; No aplica es una excepción justificada.</t>
  </si>
  <si>
    <t>Costo variable unitario</t>
  </si>
  <si>
    <t>Costo adicional asociado a cada unidad vendida.</t>
  </si>
  <si>
    <t>Costos fijos adicionales</t>
  </si>
  <si>
    <t>Costos mensuales incrementales que no varían con el volumen dentro del rango analizado.</t>
  </si>
  <si>
    <t>Margen de contribución</t>
  </si>
  <si>
    <t>Precio unitario menos costo variable unitario.</t>
  </si>
  <si>
    <t>Punto de equilibrio</t>
  </si>
  <si>
    <t>Volumen de unidades necesario para cubrir los costos fijos adicionales.</t>
  </si>
  <si>
    <t>Ventas proyectadas</t>
  </si>
  <si>
    <t>Cantidad esperada de unidades por mes.</t>
  </si>
  <si>
    <t>Resultado incremental</t>
  </si>
  <si>
    <t>Margen total proyectado menos costos fijos adicionales considerados.</t>
  </si>
  <si>
    <t>Presupuesto desarrollo</t>
  </si>
  <si>
    <t>Monto disponible para desarrollar y probar el producto; no se descuenta del resultado mensual.</t>
  </si>
  <si>
    <t>Decisión vigente</t>
  </si>
  <si>
    <t>Última resolución visible de una puerta (un registro por puerta).</t>
  </si>
  <si>
    <t>Coherencia</t>
  </si>
  <si>
    <t>Alerta que contrasta la autorización Avanzar con el semáforo y exige fecha, responsable, motivo y acción.</t>
  </si>
  <si>
    <t>FALTA INFO</t>
  </si>
  <si>
    <t>Campos obligatorios incompletos; no implica aprobación.</t>
  </si>
  <si>
    <t>Proyecto / Evaluacion / Decisiones</t>
  </si>
  <si>
    <t>REVISAR</t>
  </si>
  <si>
    <t>Hay datos incorrectos, tareas pendientes, evidencia insuficiente o autorización previa faltante.</t>
  </si>
  <si>
    <t>Proyecto / Evaluacion / Resumen</t>
  </si>
  <si>
    <t>Alerta</t>
  </si>
  <si>
    <t>Conteo de incidencias detectadas, no necesariamente proyectos ni puertas diferentes.</t>
  </si>
  <si>
    <t>Resumen</t>
  </si>
  <si>
    <t>PROYECTO | FICHA E INDICADORES</t>
  </si>
  <si>
    <t>Sustituye los datos amarillos del ejemplo. Las celdas azules contienen cálculos automáticos.</t>
  </si>
  <si>
    <t>01  |  IDENTIFICACIÓN DEL PRODUCTO</t>
  </si>
  <si>
    <t>Snack saludable · línea piloto</t>
  </si>
  <si>
    <t>Identificador breve del proyecto.</t>
  </si>
  <si>
    <t>Producto</t>
  </si>
  <si>
    <t>Snack horneado en empaque individual</t>
  </si>
  <si>
    <t>Producto que se desarrollará.</t>
  </si>
  <si>
    <t>Cliente objetivo</t>
  </si>
  <si>
    <t>Tiendas especializadas y venta online</t>
  </si>
  <si>
    <t>Segmento principal de demanda.</t>
  </si>
  <si>
    <t>Responsable</t>
  </si>
  <si>
    <t>Coordinación de desarrollo</t>
  </si>
  <si>
    <t>Persona responsable del proyecto.</t>
  </si>
  <si>
    <t>Objetivo</t>
  </si>
  <si>
    <t>Lanzar un snack rentable con calidad validada</t>
  </si>
  <si>
    <t>Resultado que se pretende alcanzar.</t>
  </si>
  <si>
    <t>Inicio previsto</t>
  </si>
  <si>
    <t>Fecha de comienzo del desarrollo.</t>
  </si>
  <si>
    <t>Lanzamiento objetivo</t>
  </si>
  <si>
    <t>Fecha sujeta a autorizaciones G1–G5.</t>
  </si>
  <si>
    <t>02  |  SUPUESTOS ECONÓMICOS · MONEDA DEL EJEMPLO: COP</t>
  </si>
  <si>
    <t>Precio de venta unitario</t>
  </si>
  <si>
    <t>Precio por una unidad.</t>
  </si>
  <si>
    <t>Costo incremental por unidad.</t>
  </si>
  <si>
    <t>Costos fijos mensuales adicionales</t>
  </si>
  <si>
    <t>Costos mensuales atribuibles al proyecto.</t>
  </si>
  <si>
    <t>Ventas mensuales proyectadas (unid.)</t>
  </si>
  <si>
    <t>Volumen de unidades, no valor monetario.</t>
  </si>
  <si>
    <t>Umbral orientativo de evaluación (1–5)</t>
  </si>
  <si>
    <t>Criterio didáctico, no oficial ni autorización.</t>
  </si>
  <si>
    <t>Presupuesto disponible para desarrollo</t>
  </si>
  <si>
    <t>Recursos disponibles para desarrollar y validar.</t>
  </si>
  <si>
    <t>03  |  LECTURA ECONÓMICA AUTOMÁTICA</t>
  </si>
  <si>
    <t>Margen de contribución / unidad</t>
  </si>
  <si>
    <t>Precio unitario menos costo variable.</t>
  </si>
  <si>
    <t>Margen de contribución %</t>
  </si>
  <si>
    <t>Proporción del precio disponible para cubrir fijos.</t>
  </si>
  <si>
    <t>Punto equilibrio (unid./mes)</t>
  </si>
  <si>
    <t>Unidades para cubrir costos fijos mensuales.</t>
  </si>
  <si>
    <t>Ingresos mensuales previstos</t>
  </si>
  <si>
    <t>Ventas proyectadas por precio.</t>
  </si>
  <si>
    <t>Resultado incremental mensual</t>
  </si>
  <si>
    <t>Antes de impuestos y otros rubros omitidos.</t>
  </si>
  <si>
    <t>Lectura de viabilidad</t>
  </si>
  <si>
    <t>Indicativo: no significa aprobación del proyecto.</t>
  </si>
  <si>
    <t>ATENCIÓN: los cálculos económicos son estimaciones didácticas. El resultado mensual no descuenta el presupuesto de desarrollo ni inversiones iniciales y no constituye un cálculo de VAN o retorno de inversión.</t>
  </si>
  <si>
    <t>ACTIVIDADES | SEGUIMIENTO</t>
  </si>
  <si>
    <t>Un proyecto · 24 actividades editables. Mantén códigos G1, G2, G3, G4, G5 y POST al sustituir el ejemplo.</t>
  </si>
  <si>
    <t>CAMBIA las tareas, responsables, estados, fechas y evidencias del ejemplo. POST = actividades después de la puerta 5.</t>
  </si>
  <si>
    <t>Puerta</t>
  </si>
  <si>
    <t>Momento</t>
  </si>
  <si>
    <t>Actividad / entregable</t>
  </si>
  <si>
    <t>Estado</t>
  </si>
  <si>
    <t>Fecha objetivo</t>
  </si>
  <si>
    <t>Evidencia / resultado</t>
  </si>
  <si>
    <t>Formular oportunidad y problema del cliente</t>
  </si>
  <si>
    <t>Comercial</t>
  </si>
  <si>
    <t>Hecho</t>
  </si>
  <si>
    <t>Necesidad recogida en entrevistas exploratorias.</t>
  </si>
  <si>
    <t>Describir consumidor y propuesta inicial</t>
  </si>
  <si>
    <t>Borrador de propuesta y segmento definido.</t>
  </si>
  <si>
    <t>Presentar idea a puerta 1</t>
  </si>
  <si>
    <t>Gerencia</t>
  </si>
  <si>
    <t>Idea aceptada para análisis preliminar.</t>
  </si>
  <si>
    <t>Alcance</t>
  </si>
  <si>
    <t>Explorar competidores y rango de precios</t>
  </si>
  <si>
    <t>Marketing</t>
  </si>
  <si>
    <t>Matriz comparativa de cuatro alternativas.</t>
  </si>
  <si>
    <t>Consultar materias primas y proveedores</t>
  </si>
  <si>
    <t>Compras</t>
  </si>
  <si>
    <t>Tres referencias preliminares de suministro.</t>
  </si>
  <si>
    <t>Estimar demanda inicial</t>
  </si>
  <si>
    <t>Entrevistas y datos de categoría.</t>
  </si>
  <si>
    <t>Presentar evaluación preliminar</t>
  </si>
  <si>
    <t>Sin restricción evidente que descarte propuesta.</t>
  </si>
  <si>
    <t>Caso negocio</t>
  </si>
  <si>
    <t>Definir atributos y precio tentativo</t>
  </si>
  <si>
    <t>Definición de producto y precio COP 8.000.</t>
  </si>
  <si>
    <t>Proyectar costos variables y fijos</t>
  </si>
  <si>
    <t>Variable COP 4.700 / fijos COP 3.300.000.</t>
  </si>
  <si>
    <t>Estimar ventas y equilibrio</t>
  </si>
  <si>
    <t>Volumen 1.300 / equilibrio 1.000 unid.</t>
  </si>
  <si>
    <t>Aprobar presupuesto de desarrollo</t>
  </si>
  <si>
    <t>Presupuesto COP 15.000.000 autorizado.</t>
  </si>
  <si>
    <t>Desarrollo</t>
  </si>
  <si>
    <t>Preparar fórmula y prototipo inicial</t>
  </si>
  <si>
    <t>Prototipo piloto elaborado.</t>
  </si>
  <si>
    <t>Ejecutar pruebas iniciales de empaque</t>
  </si>
  <si>
    <t>Calidad</t>
  </si>
  <si>
    <t>Se identificaron fallas de sellado.</t>
  </si>
  <si>
    <t>Corregir sellado y especificación de empaque</t>
  </si>
  <si>
    <t>En curso</t>
  </si>
  <si>
    <t>Ajuste en curso: aprobación todavía pendiente.</t>
  </si>
  <si>
    <t>Repetir ensayo de integridad de empaque</t>
  </si>
  <si>
    <t>Pendiente</t>
  </si>
  <si>
    <t>Sin evidencia actualizada.</t>
  </si>
  <si>
    <t>Validación</t>
  </si>
  <si>
    <t>Completar pruebas técnicas aplicables</t>
  </si>
  <si>
    <t>Por iniciar después de superar G4.</t>
  </si>
  <si>
    <t>Ejecutar validación de aceptación</t>
  </si>
  <si>
    <t>Pendiente de producto corregido.</t>
  </si>
  <si>
    <t>Recalcular costos a escala piloto</t>
  </si>
  <si>
    <t>Faltan costos reales.</t>
  </si>
  <si>
    <t>Verificar preparación comercial</t>
  </si>
  <si>
    <t>Operaciones</t>
  </si>
  <si>
    <t>Pendiente de aprobación técnica.</t>
  </si>
  <si>
    <t>Lanzamiento</t>
  </si>
  <si>
    <t>Autorizar primer lote comercial</t>
  </si>
  <si>
    <t>Condicionado a la puerta G5.</t>
  </si>
  <si>
    <t>Preparar inventario y distribución</t>
  </si>
  <si>
    <t>Plan preliminar.</t>
  </si>
  <si>
    <t>Publicar productos en canales</t>
  </si>
  <si>
    <t>Sujeto a disponibilidad.</t>
  </si>
  <si>
    <t>Seguimiento</t>
  </si>
  <si>
    <t>Comparar ventas con pronóstico</t>
  </si>
  <si>
    <t>Sin ventas registradas.</t>
  </si>
  <si>
    <t>Documentar resultados y aprendizajes</t>
  </si>
  <si>
    <t>Revisión posterior programada.</t>
  </si>
  <si>
    <t>EVALUACIÓN | PUERTAS G1–G5</t>
  </si>
  <si>
    <t>Cada criterio se puntúa de 1 a 5 (mayor es mejor). El semáforo NO aprueba un proyecto.</t>
  </si>
  <si>
    <t>Antes de puntuar, completa ACTIVIDADES: evidencia escrita por tarea y estado Hecho / No aplica. Si una puerta anterior no tiene avance válido, no podrás considerar apta la siguiente.</t>
  </si>
  <si>
    <t>Revisión antes de…</t>
  </si>
  <si>
    <t>Media 1–5</t>
  </si>
  <si>
    <t>Críticos cumplidos</t>
  </si>
  <si>
    <t>Evidencias</t>
  </si>
  <si>
    <t>Semáforo automático</t>
  </si>
  <si>
    <t>Hallazgo clave / qué corregir</t>
  </si>
  <si>
    <t>Evaluación preliminar</t>
  </si>
  <si>
    <t>Sí</t>
  </si>
  <si>
    <t>Completa</t>
  </si>
  <si>
    <t>Oportunidad validada para estudio preliminar.</t>
  </si>
  <si>
    <t>Demanda y suministro merecen análisis completo.</t>
  </si>
  <si>
    <t>Se autorizaron COP 15.000.000 de desarrollo.</t>
  </si>
  <si>
    <t>Pruebas y validación</t>
  </si>
  <si>
    <t>No</t>
  </si>
  <si>
    <t>Incompleta</t>
  </si>
  <si>
    <t>Sellado falla: requisito de calidad aún incumplido.</t>
  </si>
  <si>
    <t>No evaluar hasta cerrar corrección y pruebas.</t>
  </si>
  <si>
    <t>REGLAS DE LECTURA</t>
  </si>
  <si>
    <t>APTA PARA DECISIÓN = notas enteras 1–5, media suficiente, críticos Sí, evidencia Completa, tareas cerradas con responsable/fecha/evidencia y puerta anterior autorizada; desde G3 también exige datos económicos válidos. NO autoriza avance.</t>
  </si>
  <si>
    <t>BLOQUEADA = crítico No. SIN DATOS = no se calificó. FALTA INFO = faltan notas. REVISAR = datos inválidos, tareas incompletas, códigos erróneos, pruebas pendientes, margen/volumen cuestionables o puerta previa sin avanzar.</t>
  </si>
  <si>
    <t>La puerta que figure APTA PARA DECISIÓN NO permite empezar la etapa siguiente: debe existir una autorización humana registrada en DECISIONES.</t>
  </si>
  <si>
    <t>DECISIONES | AUTORIZACIONES</t>
  </si>
  <si>
    <t>Cinco puertas · una decisión vigente por puerta. Para preservar revisiones anteriores, guarda una copia del archivo.</t>
  </si>
  <si>
    <t>La decisión formal la registra un responsable: AVANZAR / CORREGIR / EN ESPERA / DETENER / SIN EVALUAR. La plantilla solo advierte si un avance contradice la evaluación.</t>
  </si>
  <si>
    <t>Fecha</t>
  </si>
  <si>
    <t>Justificación y evidencia</t>
  </si>
  <si>
    <t>Acción siguiente / condición</t>
  </si>
  <si>
    <t>Chequeo automático</t>
  </si>
  <si>
    <t>Nueva revisión</t>
  </si>
  <si>
    <t>Necesidad preliminar de cliente identificada.</t>
  </si>
  <si>
    <t>Autorizar investigación de alcance.</t>
  </si>
  <si>
    <t>Competencia y disponibilidad inicial revisadas.</t>
  </si>
  <si>
    <t>Completar caso comercial y financiero.</t>
  </si>
  <si>
    <t>Caso de negocio y recursos aprobados.</t>
  </si>
  <si>
    <t>Desarrollar prototipo, ensayar empaque.</t>
  </si>
  <si>
    <t>Gerencia / Calidad</t>
  </si>
  <si>
    <t>Falla de sellado: no se cumple requisito crítico.</t>
  </si>
  <si>
    <t>Corregir empaque y repetir prueba antes de G4.</t>
  </si>
  <si>
    <t>Sin evaluar</t>
  </si>
  <si>
    <t>Esperar finalización de G4 y validación.</t>
  </si>
  <si>
    <t>USO CORRECTO</t>
  </si>
  <si>
    <t>FALTA INFO = decisión sin fecha, responsable, justificación o acción. REVISAR AVANCE = decisión Avanzar incompatible con el semáforo. REGISTRADA = decisión con campos completos; no prueba la calidad del juicio.</t>
  </si>
  <si>
    <t>REGISTRADA solo certifica que existe una decisión no contradictoria con el semáforo, no prueba su calidad técnica, legal ni financiera.</t>
  </si>
  <si>
    <t>Si reevalúas una puerta después de una corrección, reemplaza el registro de esa puerta y, si necesitas historial, guarda una copia fechada del archivo.</t>
  </si>
  <si>
    <t>RESUMEN | ESTADO DEL PROYECTO</t>
  </si>
  <si>
    <t>Vista de consulta. No edites las fórmulas azules: registra datos en las hojas anteriores.</t>
  </si>
  <si>
    <t>ACTIVIDADES</t>
  </si>
  <si>
    <t>FINALIZADAS</t>
  </si>
  <si>
    <t>ALERTAS</t>
  </si>
  <si>
    <t>PUERTA G5</t>
  </si>
  <si>
    <t>01  |  REVISIÓN DE PUERTAS · SOLO LA COLUMNA DECISIÓN CONTIENE UNA AUTORIZACIÓN HUMANA</t>
  </si>
  <si>
    <t>Evaluación antes de…</t>
  </si>
  <si>
    <t>Decisión</t>
  </si>
  <si>
    <t>Siguiente paso</t>
  </si>
  <si>
    <t>Fecha decisión</t>
  </si>
  <si>
    <t>02  |  CÓMO LEER EL RESULTADO</t>
  </si>
  <si>
    <t>BLOQUEADA indica crítico incumplido; REVISAR incluye tareas, evidencias, umbral, datos y precedencia. ALERTAS también suma campos incompletos o códigos de actividad inválidos. SIN DATOS puede ser espera normal.</t>
  </si>
  <si>
    <t>Consulta DECISIONES para saber si existe autorización humana; REGISTRADA no implica avance. Corrige en las hojas de captura, no sobrescribas las fórmulas del resumen.</t>
  </si>
  <si>
    <t>03  |  AVANCE DE TAREAS POR PUERTA</t>
  </si>
  <si>
    <t>Código</t>
  </si>
  <si>
    <t>Nº actividades</t>
  </si>
  <si>
    <t>Hechas</t>
  </si>
  <si>
    <t>Sin finalizar</t>
  </si>
  <si>
    <t>Uso recomendado: completa PROYECTO → ACTIVIDADES → EVALUACION → DECISIONES. RESUMEN es una salida; los umbrales NO sustituyen el juicio del responsable.</t>
  </si>
  <si>
    <r>
      <rPr>
        <b/>
        <sz val="11"/>
        <color rgb="FFFFC000"/>
        <rFont val="Carlito"/>
      </rPr>
      <t>¿Quieres llevar este análisis un paso más allá?</t>
    </r>
    <r>
      <rPr>
        <sz val="11"/>
        <color theme="0"/>
        <rFont val="Carlito"/>
      </rPr>
      <t xml:space="preserve">
</t>
    </r>
    <r>
      <rPr>
        <b/>
        <sz val="11"/>
        <color theme="0"/>
        <rFont val="Carlito"/>
      </rPr>
      <t>Conoce los Sistemas Premium de InfoExperiencia: recursos prácticos diseñados para ayudarte a profundizar tus análisis, organizar mejor tu negocio y tomar decisiones con mayor claridad.</t>
    </r>
  </si>
  <si>
    <t>https://infoexperiencia.com/sistemas-premium/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</si>
</sst>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dd/mm/yyyy"/>
    <numFmt numFmtId="165" formatCode="#,##0\ &quot;COP&quot;"/>
    <numFmt numFmtId="166" formatCode="#,##0\ &quot;unid.&quot;"/>
    <numFmt numFmtId="167" formatCode="0.0"/>
    <numFmt numFmtId="168" formatCode="0.0%"/>
  </numFmts>
  <fonts count="16">
    <font>
      <sz val="11"/>
      <name val="Carlito"/>
    </font>
    <font>
      <b/>
      <sz val="11"/>
      <color rgb="FFFFFFFF"/>
      <name val="Aptos"/>
      <family val="2"/>
    </font>
    <font>
      <sz val="11"/>
      <color rgb="FFFFFFFF"/>
      <name val="Aptos"/>
      <family val="2"/>
    </font>
    <font>
      <b/>
      <sz val="15"/>
      <color rgb="FFFFFFFF"/>
      <name val="Aptos"/>
      <family val="2"/>
    </font>
    <font>
      <sz val="10"/>
      <color rgb="FFFFFFFF"/>
      <name val="Aptos"/>
      <family val="2"/>
    </font>
    <font>
      <sz val="11"/>
      <color rgb="FF1B3047"/>
      <name val="Aptos"/>
      <family val="2"/>
    </font>
    <font>
      <b/>
      <sz val="11"/>
      <color rgb="FF1B3047"/>
      <name val="Aptos"/>
      <family val="2"/>
    </font>
    <font>
      <sz val="11"/>
      <color rgb="FF1B3047"/>
      <name val="Aptos"/>
      <family val="2"/>
    </font>
    <font>
      <sz val="11"/>
      <color rgb="FF5A7187"/>
      <name val="Aptos"/>
      <family val="2"/>
    </font>
    <font>
      <b/>
      <sz val="17"/>
      <color rgb="FF1B3047"/>
      <name val="Aptos"/>
      <family val="2"/>
    </font>
    <font>
      <sz val="11"/>
      <color rgb="FF183452"/>
      <name val="Carlito"/>
    </font>
    <font>
      <u/>
      <sz val="11"/>
      <color theme="10"/>
      <name val="Carlito"/>
    </font>
    <font>
      <sz val="11"/>
      <color theme="0"/>
      <name val="Carlito"/>
    </font>
    <font>
      <b/>
      <sz val="11"/>
      <color rgb="FFFFC000"/>
      <name val="Carlito"/>
    </font>
    <font>
      <b/>
      <sz val="11"/>
      <color theme="0"/>
      <name val="Carlito"/>
    </font>
    <font>
      <b/>
      <u/>
      <sz val="13"/>
      <color theme="10"/>
      <name val="Carlito"/>
    </font>
  </fonts>
  <fills count="22">
    <fill>
      <patternFill patternType="none"/>
    </fill>
    <fill>
      <patternFill patternType="gray125"/>
    </fill>
    <fill>
      <patternFill patternType="solid">
        <fgColor rgb="FF112B49"/>
      </patternFill>
    </fill>
    <fill>
      <patternFill patternType="solid">
        <fgColor rgb="FF173B61"/>
      </patternFill>
    </fill>
    <fill>
      <patternFill patternType="solid">
        <fgColor rgb="FFF3F7FB"/>
      </patternFill>
    </fill>
    <fill>
      <patternFill patternType="solid">
        <fgColor rgb="FFFFFFFF"/>
      </patternFill>
    </fill>
    <fill>
      <patternFill patternType="solid">
        <fgColor rgb="FFFFF5DD"/>
      </patternFill>
    </fill>
    <fill>
      <patternFill patternType="solid">
        <fgColor rgb="FFFCE8E7"/>
      </patternFill>
    </fill>
    <fill>
      <patternFill patternType="solid">
        <fgColor rgb="FFEAF2FA"/>
      </patternFill>
    </fill>
    <fill>
      <patternFill patternType="solid">
        <fgColor rgb="FFFFF2CD"/>
      </patternFill>
    </fill>
    <fill>
      <patternFill patternType="solid">
        <fgColor rgb="FFDDF3E7"/>
      </patternFill>
    </fill>
    <fill>
      <patternFill patternType="solid">
        <fgColor rgb="FF112B49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173B61"/>
        <bgColor indexed="64"/>
      </patternFill>
    </fill>
    <fill>
      <patternFill patternType="solid">
        <fgColor rgb="FFF3F7FB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5DD"/>
        <bgColor indexed="64"/>
      </patternFill>
    </fill>
    <fill>
      <patternFill patternType="solid">
        <fgColor rgb="FFFCE8E7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rgb="FFEDF4FA"/>
        <bgColor indexed="64"/>
      </patternFill>
    </fill>
    <fill>
      <patternFill patternType="solid">
        <fgColor rgb="FFEAF2FA"/>
        <bgColor indexed="64"/>
      </patternFill>
    </fill>
    <fill>
      <patternFill patternType="solid">
        <fgColor rgb="FFFFF2CD"/>
        <bgColor indexed="64"/>
      </patternFill>
    </fill>
  </fills>
  <borders count="10">
    <border>
      <left/>
      <right/>
      <top/>
      <bottom/>
      <diagonal/>
    </border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1" fillId="0" borderId="0" applyNumberFormat="0" applyFill="0" applyBorder="0" applyAlignment="0" applyProtection="0"/>
  </cellStyleXfs>
  <cellXfs count="63">
    <xf numFmtId="0" fontId="0" fillId="0" borderId="0" xfId="0"/>
    <xf numFmtId="0" fontId="1" fillId="3" borderId="0" xfId="0" applyFont="1" applyFill="1" applyAlignment="1">
      <alignment horizontal="center" vertical="center" wrapText="1"/>
    </xf>
    <xf numFmtId="0" fontId="7" fillId="5" borderId="0" xfId="0" applyFont="1" applyFill="1" applyAlignment="1">
      <alignment vertical="center" wrapText="1"/>
    </xf>
    <xf numFmtId="0" fontId="7" fillId="6" borderId="0" xfId="0" applyFont="1" applyFill="1" applyAlignment="1">
      <alignment vertical="center" wrapText="1"/>
    </xf>
    <xf numFmtId="0" fontId="7" fillId="8" borderId="0" xfId="0" applyFont="1" applyFill="1" applyAlignment="1">
      <alignment vertical="center" wrapText="1"/>
    </xf>
    <xf numFmtId="167" fontId="7" fillId="8" borderId="0" xfId="0" applyNumberFormat="1" applyFont="1" applyFill="1" applyAlignment="1">
      <alignment horizontal="center" vertical="center" wrapText="1"/>
    </xf>
    <xf numFmtId="0" fontId="7" fillId="6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vertical="center" wrapText="1"/>
    </xf>
    <xf numFmtId="0" fontId="4" fillId="3" borderId="0" xfId="0" applyFont="1" applyFill="1" applyAlignment="1">
      <alignment vertical="center" wrapText="1"/>
    </xf>
    <xf numFmtId="0" fontId="1" fillId="3" borderId="0" xfId="0" applyFont="1" applyFill="1" applyAlignment="1">
      <alignment vertical="center" wrapText="1"/>
    </xf>
    <xf numFmtId="0" fontId="5" fillId="4" borderId="0" xfId="0" applyFont="1" applyFill="1" applyAlignment="1">
      <alignment vertical="center" wrapText="1"/>
    </xf>
    <xf numFmtId="0" fontId="6" fillId="7" borderId="0" xfId="0" applyFont="1" applyFill="1" applyAlignment="1">
      <alignment vertical="center" wrapText="1"/>
    </xf>
    <xf numFmtId="0" fontId="5" fillId="9" borderId="0" xfId="0" applyFont="1" applyFill="1" applyAlignment="1">
      <alignment vertical="center" wrapText="1"/>
    </xf>
    <xf numFmtId="0" fontId="5" fillId="10" borderId="0" xfId="0" applyFont="1" applyFill="1" applyAlignment="1">
      <alignment vertical="center" wrapText="1"/>
    </xf>
    <xf numFmtId="0" fontId="3" fillId="11" borderId="0" xfId="0" applyFont="1" applyFill="1" applyAlignment="1">
      <alignment vertical="center" wrapText="1"/>
    </xf>
    <xf numFmtId="0" fontId="0" fillId="12" borderId="0" xfId="0" applyFill="1"/>
    <xf numFmtId="0" fontId="4" fillId="13" borderId="0" xfId="0" applyFont="1" applyFill="1" applyAlignment="1">
      <alignment vertical="center" wrapText="1"/>
    </xf>
    <xf numFmtId="0" fontId="1" fillId="13" borderId="0" xfId="0" applyFont="1" applyFill="1" applyAlignment="1">
      <alignment vertical="center" wrapText="1"/>
    </xf>
    <xf numFmtId="0" fontId="5" fillId="14" borderId="0" xfId="0" applyFont="1" applyFill="1" applyAlignment="1">
      <alignment vertical="center" wrapText="1"/>
    </xf>
    <xf numFmtId="0" fontId="5" fillId="15" borderId="0" xfId="0" applyFont="1" applyFill="1" applyAlignment="1">
      <alignment vertical="center" wrapText="1"/>
    </xf>
    <xf numFmtId="0" fontId="6" fillId="16" borderId="0" xfId="0" applyFont="1" applyFill="1" applyAlignment="1">
      <alignment vertical="center" wrapText="1"/>
    </xf>
    <xf numFmtId="0" fontId="6" fillId="17" borderId="0" xfId="0" applyFont="1" applyFill="1" applyAlignment="1">
      <alignment vertical="center" wrapText="1"/>
    </xf>
    <xf numFmtId="0" fontId="2" fillId="13" borderId="0" xfId="0" applyFont="1" applyFill="1" applyAlignment="1">
      <alignment vertical="center" wrapText="1"/>
    </xf>
    <xf numFmtId="0" fontId="12" fillId="18" borderId="2" xfId="0" applyFont="1" applyFill="1" applyBorder="1" applyAlignment="1">
      <alignment horizontal="center" vertical="center" wrapText="1"/>
    </xf>
    <xf numFmtId="0" fontId="12" fillId="18" borderId="3" xfId="0" applyFont="1" applyFill="1" applyBorder="1" applyAlignment="1">
      <alignment horizontal="center" vertical="center" wrapText="1"/>
    </xf>
    <xf numFmtId="0" fontId="12" fillId="18" borderId="4" xfId="0" applyFont="1" applyFill="1" applyBorder="1" applyAlignment="1">
      <alignment horizontal="center" vertical="center" wrapText="1"/>
    </xf>
    <xf numFmtId="0" fontId="12" fillId="18" borderId="5" xfId="0" applyFont="1" applyFill="1" applyBorder="1" applyAlignment="1">
      <alignment horizontal="center" vertical="center" wrapText="1"/>
    </xf>
    <xf numFmtId="0" fontId="12" fillId="18" borderId="6" xfId="0" applyFont="1" applyFill="1" applyBorder="1" applyAlignment="1">
      <alignment horizontal="center" vertical="center" wrapText="1"/>
    </xf>
    <xf numFmtId="0" fontId="12" fillId="18" borderId="7" xfId="0" applyFont="1" applyFill="1" applyBorder="1" applyAlignment="1">
      <alignment horizontal="center" vertical="center" wrapText="1"/>
    </xf>
    <xf numFmtId="0" fontId="15" fillId="12" borderId="8" xfId="1" applyFont="1" applyFill="1" applyBorder="1" applyAlignment="1">
      <alignment horizontal="center" vertical="center"/>
    </xf>
    <xf numFmtId="0" fontId="15" fillId="12" borderId="9" xfId="1" applyFont="1" applyFill="1" applyBorder="1" applyAlignment="1">
      <alignment horizontal="center" vertical="center"/>
    </xf>
    <xf numFmtId="0" fontId="1" fillId="13" borderId="0" xfId="0" applyFont="1" applyFill="1" applyAlignment="1">
      <alignment horizontal="center" vertical="center" wrapText="1"/>
    </xf>
    <xf numFmtId="0" fontId="7" fillId="15" borderId="0" xfId="0" applyFont="1" applyFill="1" applyAlignment="1">
      <alignment vertical="center" wrapText="1"/>
    </xf>
    <xf numFmtId="0" fontId="7" fillId="14" borderId="0" xfId="0" applyFont="1" applyFill="1" applyAlignment="1">
      <alignment vertical="center" wrapText="1"/>
    </xf>
    <xf numFmtId="0" fontId="10" fillId="15" borderId="0" xfId="0" applyFont="1" applyFill="1" applyAlignment="1">
      <alignment vertical="center" wrapText="1"/>
    </xf>
    <xf numFmtId="0" fontId="10" fillId="19" borderId="0" xfId="0" applyFont="1" applyFill="1" applyAlignment="1">
      <alignment vertical="center" wrapText="1"/>
    </xf>
    <xf numFmtId="0" fontId="7" fillId="16" borderId="0" xfId="0" applyFont="1" applyFill="1" applyAlignment="1">
      <alignment vertical="center" wrapText="1"/>
    </xf>
    <xf numFmtId="164" fontId="7" fillId="16" borderId="0" xfId="0" applyNumberFormat="1" applyFont="1" applyFill="1" applyAlignment="1">
      <alignment vertical="center" wrapText="1"/>
    </xf>
    <xf numFmtId="0" fontId="7" fillId="20" borderId="0" xfId="0" applyFont="1" applyFill="1" applyAlignment="1">
      <alignment vertical="center" wrapText="1"/>
    </xf>
    <xf numFmtId="0" fontId="5" fillId="21" borderId="0" xfId="0" applyFont="1" applyFill="1" applyAlignment="1">
      <alignment vertical="center" wrapText="1"/>
    </xf>
    <xf numFmtId="0" fontId="9" fillId="20" borderId="0" xfId="0" applyFont="1" applyFill="1" applyAlignment="1">
      <alignment horizontal="center" vertical="center" wrapText="1"/>
    </xf>
    <xf numFmtId="167" fontId="7" fillId="20" borderId="0" xfId="0" applyNumberFormat="1" applyFont="1" applyFill="1" applyAlignment="1">
      <alignment horizontal="center" vertical="center" wrapText="1"/>
    </xf>
    <xf numFmtId="164" fontId="7" fillId="20" borderId="0" xfId="0" applyNumberFormat="1" applyFont="1" applyFill="1" applyAlignment="1">
      <alignment horizontal="center" vertical="center" wrapText="1"/>
    </xf>
    <xf numFmtId="0" fontId="3" fillId="11" borderId="0" xfId="0" applyFont="1" applyFill="1" applyAlignment="1" applyProtection="1">
      <alignment vertical="center" wrapText="1"/>
      <protection locked="0"/>
    </xf>
    <xf numFmtId="0" fontId="4" fillId="13" borderId="0" xfId="0" applyFont="1" applyFill="1" applyAlignment="1" applyProtection="1">
      <alignment vertical="center" wrapText="1"/>
      <protection locked="0"/>
    </xf>
    <xf numFmtId="0" fontId="0" fillId="12" borderId="0" xfId="0" applyFill="1" applyProtection="1">
      <protection locked="0"/>
    </xf>
    <xf numFmtId="0" fontId="1" fillId="13" borderId="0" xfId="0" applyFont="1" applyFill="1" applyAlignment="1" applyProtection="1">
      <alignment vertical="center" wrapText="1"/>
      <protection locked="0"/>
    </xf>
    <xf numFmtId="0" fontId="7" fillId="15" borderId="0" xfId="0" applyFont="1" applyFill="1" applyAlignment="1" applyProtection="1">
      <alignment vertical="center" wrapText="1"/>
      <protection locked="0"/>
    </xf>
    <xf numFmtId="0" fontId="7" fillId="16" borderId="0" xfId="0" applyFont="1" applyFill="1" applyAlignment="1" applyProtection="1">
      <alignment vertical="center" wrapText="1"/>
      <protection locked="0"/>
    </xf>
    <xf numFmtId="0" fontId="8" fillId="14" borderId="0" xfId="0" applyFont="1" applyFill="1" applyAlignment="1" applyProtection="1">
      <alignment vertical="center" wrapText="1"/>
      <protection locked="0"/>
    </xf>
    <xf numFmtId="164" fontId="7" fillId="16" borderId="0" xfId="0" applyNumberFormat="1" applyFont="1" applyFill="1" applyAlignment="1" applyProtection="1">
      <alignment vertical="center" wrapText="1"/>
      <protection locked="0"/>
    </xf>
    <xf numFmtId="165" fontId="7" fillId="16" borderId="0" xfId="0" applyNumberFormat="1" applyFont="1" applyFill="1" applyAlignment="1" applyProtection="1">
      <alignment vertical="center" wrapText="1"/>
      <protection locked="0"/>
    </xf>
    <xf numFmtId="166" fontId="7" fillId="16" borderId="0" xfId="0" applyNumberFormat="1" applyFont="1" applyFill="1" applyAlignment="1" applyProtection="1">
      <alignment vertical="center" wrapText="1"/>
      <protection locked="0"/>
    </xf>
    <xf numFmtId="167" fontId="7" fillId="16" borderId="0" xfId="0" applyNumberFormat="1" applyFont="1" applyFill="1" applyAlignment="1" applyProtection="1">
      <alignment vertical="center" wrapText="1"/>
      <protection locked="0"/>
    </xf>
    <xf numFmtId="165" fontId="7" fillId="20" borderId="0" xfId="0" applyNumberFormat="1" applyFont="1" applyFill="1" applyAlignment="1" applyProtection="1">
      <alignment vertical="center" wrapText="1"/>
      <protection locked="0"/>
    </xf>
    <xf numFmtId="168" fontId="7" fillId="20" borderId="0" xfId="0" applyNumberFormat="1" applyFont="1" applyFill="1" applyAlignment="1" applyProtection="1">
      <alignment vertical="center" wrapText="1"/>
      <protection locked="0"/>
    </xf>
    <xf numFmtId="166" fontId="7" fillId="20" borderId="0" xfId="0" applyNumberFormat="1" applyFont="1" applyFill="1" applyAlignment="1" applyProtection="1">
      <alignment vertical="center" wrapText="1"/>
      <protection locked="0"/>
    </xf>
    <xf numFmtId="0" fontId="7" fillId="20" borderId="0" xfId="0" applyFont="1" applyFill="1" applyAlignment="1" applyProtection="1">
      <alignment vertical="center" wrapText="1"/>
      <protection locked="0"/>
    </xf>
    <xf numFmtId="0" fontId="5" fillId="21" borderId="0" xfId="0" applyFont="1" applyFill="1" applyAlignment="1" applyProtection="1">
      <alignment vertical="center" wrapText="1"/>
      <protection locked="0"/>
    </xf>
    <xf numFmtId="0" fontId="5" fillId="14" borderId="0" xfId="0" applyFont="1" applyFill="1" applyAlignment="1" applyProtection="1">
      <alignment vertical="center" wrapText="1"/>
      <protection locked="0"/>
    </xf>
    <xf numFmtId="0" fontId="1" fillId="13" borderId="0" xfId="0" applyFont="1" applyFill="1" applyAlignment="1" applyProtection="1">
      <alignment horizontal="center" vertical="center" wrapText="1"/>
      <protection locked="0"/>
    </xf>
    <xf numFmtId="0" fontId="7" fillId="16" borderId="1" xfId="0" applyFont="1" applyFill="1" applyBorder="1" applyAlignment="1" applyProtection="1">
      <alignment vertical="center" wrapText="1"/>
      <protection locked="0"/>
    </xf>
    <xf numFmtId="164" fontId="7" fillId="16" borderId="1" xfId="0" applyNumberFormat="1" applyFont="1" applyFill="1" applyBorder="1" applyAlignment="1" applyProtection="1">
      <alignment vertical="center" wrapText="1"/>
      <protection locked="0"/>
    </xf>
  </cellXfs>
  <cellStyles count="2">
    <cellStyle name="Hipervínculo" xfId="1" builtinId="8"/>
    <cellStyle name="Normal" xfId="0" builtinId="0"/>
  </cellStyles>
  <dxfs count="20">
    <dxf>
      <font>
        <b/>
        <color rgb="FF963B14"/>
      </font>
      <fill>
        <patternFill patternType="solid">
          <bgColor rgb="FFFFF0D2"/>
        </patternFill>
      </fill>
    </dxf>
    <dxf>
      <fill>
        <patternFill>
          <bgColor rgb="FFFCE8E7"/>
        </patternFill>
      </fill>
    </dxf>
    <dxf>
      <fill>
        <patternFill>
          <bgColor rgb="FFFFF2CD"/>
        </patternFill>
      </fill>
    </dxf>
    <dxf>
      <fill>
        <patternFill>
          <bgColor rgb="FFDDF3E7"/>
        </patternFill>
      </fill>
    </dxf>
    <dxf>
      <fill>
        <patternFill>
          <bgColor rgb="FFF3F7FB"/>
        </patternFill>
      </fill>
    </dxf>
    <dxf>
      <fill>
        <patternFill>
          <bgColor rgb="FFFFF2CD"/>
        </patternFill>
      </fill>
    </dxf>
    <dxf>
      <fill>
        <patternFill>
          <bgColor rgb="FFFCE8E7"/>
        </patternFill>
      </fill>
    </dxf>
    <dxf>
      <font>
        <b/>
        <color rgb="FF963B14"/>
      </font>
      <fill>
        <patternFill patternType="solid">
          <bgColor rgb="FFFFF0D2"/>
        </patternFill>
      </fill>
    </dxf>
    <dxf>
      <fill>
        <patternFill>
          <bgColor rgb="FFDDF3E7"/>
        </patternFill>
      </fill>
    </dxf>
    <dxf>
      <fill>
        <patternFill>
          <bgColor rgb="FFFCE8E7"/>
        </patternFill>
      </fill>
    </dxf>
    <dxf>
      <fill>
        <patternFill>
          <bgColor rgb="FFDDF3E7"/>
        </patternFill>
      </fill>
    </dxf>
    <dxf>
      <fill>
        <patternFill>
          <bgColor rgb="FFF3F7FB"/>
        </patternFill>
      </fill>
    </dxf>
    <dxf>
      <fill>
        <patternFill>
          <bgColor rgb="FFFFF2CD"/>
        </patternFill>
      </fill>
    </dxf>
    <dxf>
      <fill>
        <patternFill>
          <bgColor rgb="FFFFF2CD"/>
        </patternFill>
      </fill>
    </dxf>
    <dxf>
      <fill>
        <patternFill>
          <bgColor rgb="FFFCE8E7"/>
        </patternFill>
      </fill>
    </dxf>
    <dxf>
      <fill>
        <patternFill>
          <bgColor rgb="FFE7E8ED"/>
        </patternFill>
      </fill>
    </dxf>
    <dxf>
      <fill>
        <patternFill>
          <bgColor rgb="FFF3F7FB"/>
        </patternFill>
      </fill>
    </dxf>
    <dxf>
      <fill>
        <patternFill>
          <bgColor rgb="FFFFF2CD"/>
        </patternFill>
      </fill>
    </dxf>
    <dxf>
      <fill>
        <patternFill>
          <bgColor rgb="FFDDF3E7"/>
        </patternFill>
      </fill>
    </dxf>
    <dxf>
      <font>
        <b/>
        <color rgb="FF963B14"/>
      </font>
      <fill>
        <patternFill patternType="solid">
          <bgColor rgb="FFFFF0D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0</xdr:colOff>
      <xdr:row>0</xdr:row>
      <xdr:rowOff>0</xdr:rowOff>
    </xdr:from>
    <xdr:to>
      <xdr:col>9</xdr:col>
      <xdr:colOff>1960537</xdr:colOff>
      <xdr:row>3</xdr:row>
      <xdr:rowOff>93345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1A164E45-A5C4-4749-A19B-2F9282530D1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658600" y="0"/>
          <a:ext cx="2069122" cy="61150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0</xdr:colOff>
      <xdr:row>0</xdr:row>
      <xdr:rowOff>0</xdr:rowOff>
    </xdr:from>
    <xdr:to>
      <xdr:col>4</xdr:col>
      <xdr:colOff>1844332</xdr:colOff>
      <xdr:row>3</xdr:row>
      <xdr:rowOff>97155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3BFBCE96-F5CC-44E9-A42C-CE25FE13CEA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049000" y="0"/>
          <a:ext cx="2055787" cy="60769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0</xdr:row>
      <xdr:rowOff>0</xdr:rowOff>
    </xdr:from>
    <xdr:to>
      <xdr:col>8</xdr:col>
      <xdr:colOff>1926247</xdr:colOff>
      <xdr:row>3</xdr:row>
      <xdr:rowOff>97155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E160275A-BC1B-4458-B3CC-7069EFF2BFC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734800" y="0"/>
          <a:ext cx="2067217" cy="607695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0</xdr:row>
      <xdr:rowOff>0</xdr:rowOff>
    </xdr:from>
    <xdr:to>
      <xdr:col>8</xdr:col>
      <xdr:colOff>1945297</xdr:colOff>
      <xdr:row>3</xdr:row>
      <xdr:rowOff>93345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8F90DAE1-6655-4600-939B-60E0BA1F52D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4554200" y="0"/>
          <a:ext cx="2055787" cy="60769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https://infoexperiencia.com/sistemas-premium/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hyperlink" Target="https://infoexperiencia.com/sistemas-premium/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hyperlink" Target="https://infoexperiencia.com/sistemas-premium/" TargetMode="Externa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hyperlink" Target="https://infoexperiencia.com/sistemas-premiu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32"/>
  <sheetViews>
    <sheetView tabSelected="1" workbookViewId="0">
      <pane ySplit="5" topLeftCell="A6" activePane="bottomLeft" state="frozen"/>
      <selection pane="bottomLeft" activeCell="J12" sqref="J12"/>
    </sheetView>
  </sheetViews>
  <sheetFormatPr baseColWidth="10" defaultColWidth="8.796875" defaultRowHeight="13.8"/>
  <cols>
    <col min="1" max="1" width="20" style="15" customWidth="1"/>
    <col min="2" max="8" width="19" style="15" customWidth="1"/>
    <col min="9" max="9" width="1.19921875" style="15" customWidth="1"/>
    <col min="10" max="10" width="41.19921875" style="15" customWidth="1"/>
    <col min="11" max="11" width="37.796875" style="15" customWidth="1"/>
    <col min="12" max="16384" width="8.796875" style="15"/>
  </cols>
  <sheetData>
    <row r="1" spans="1:11">
      <c r="A1" s="14" t="s">
        <v>0</v>
      </c>
      <c r="B1" s="14"/>
      <c r="C1" s="14"/>
      <c r="D1" s="14"/>
      <c r="E1" s="14"/>
      <c r="F1" s="14"/>
      <c r="G1" s="14"/>
      <c r="H1" s="14"/>
    </row>
    <row r="2" spans="1:11">
      <c r="A2" s="14"/>
      <c r="B2" s="14"/>
      <c r="C2" s="14"/>
      <c r="D2" s="14"/>
      <c r="E2" s="14"/>
      <c r="F2" s="14"/>
      <c r="G2" s="14"/>
      <c r="H2" s="14"/>
    </row>
    <row r="3" spans="1:11">
      <c r="A3" s="16" t="s">
        <v>1</v>
      </c>
      <c r="B3" s="16"/>
      <c r="C3" s="16"/>
      <c r="D3" s="16"/>
      <c r="E3" s="16"/>
      <c r="F3" s="16"/>
      <c r="G3" s="16"/>
      <c r="H3" s="16"/>
    </row>
    <row r="4" spans="1:11" ht="14.4" thickBot="1"/>
    <row r="5" spans="1:11" ht="14.4">
      <c r="A5" s="17" t="s">
        <v>2</v>
      </c>
      <c r="B5" s="17"/>
      <c r="C5" s="17"/>
      <c r="D5" s="17"/>
      <c r="E5" s="17"/>
      <c r="F5" s="17"/>
      <c r="G5" s="17"/>
      <c r="H5" s="17"/>
      <c r="J5" s="23" t="s">
        <v>309</v>
      </c>
      <c r="K5" s="24"/>
    </row>
    <row r="6" spans="1:11">
      <c r="J6" s="25"/>
      <c r="K6" s="26"/>
    </row>
    <row r="7" spans="1:11" ht="15" thickBot="1">
      <c r="A7" s="18" t="s">
        <v>3</v>
      </c>
      <c r="B7" s="18"/>
      <c r="C7" s="18"/>
      <c r="D7" s="18"/>
      <c r="E7" s="18"/>
      <c r="F7" s="18"/>
      <c r="G7" s="18"/>
      <c r="H7" s="18"/>
      <c r="J7" s="27"/>
      <c r="K7" s="28"/>
    </row>
    <row r="8" spans="1:11" ht="24" customHeight="1" thickBot="1">
      <c r="A8" s="19" t="s">
        <v>4</v>
      </c>
      <c r="B8" s="19"/>
      <c r="C8" s="19"/>
      <c r="D8" s="19"/>
      <c r="E8" s="19"/>
      <c r="F8" s="19"/>
      <c r="G8" s="19"/>
      <c r="H8" s="19"/>
      <c r="J8" s="29" t="s">
        <v>310</v>
      </c>
      <c r="K8" s="30"/>
    </row>
    <row r="9" spans="1:11" ht="14.4">
      <c r="A9" s="18" t="s">
        <v>5</v>
      </c>
      <c r="B9" s="18"/>
      <c r="C9" s="18"/>
      <c r="D9" s="18"/>
      <c r="E9" s="18"/>
      <c r="F9" s="18"/>
      <c r="G9" s="18"/>
      <c r="H9" s="18"/>
    </row>
    <row r="10" spans="1:11" ht="14.4">
      <c r="A10" s="19" t="s">
        <v>6</v>
      </c>
      <c r="B10" s="19"/>
      <c r="C10" s="19"/>
      <c r="D10" s="19"/>
      <c r="E10" s="19"/>
      <c r="F10" s="19"/>
      <c r="G10" s="19"/>
      <c r="H10" s="19"/>
    </row>
    <row r="11" spans="1:11" ht="14.4">
      <c r="A11" s="18" t="s">
        <v>7</v>
      </c>
      <c r="B11" s="18"/>
      <c r="C11" s="18"/>
      <c r="D11" s="18"/>
      <c r="E11" s="18"/>
      <c r="F11" s="18"/>
      <c r="G11" s="18"/>
      <c r="H11" s="18"/>
    </row>
    <row r="12" spans="1:11" ht="14.4">
      <c r="A12" s="19" t="s">
        <v>8</v>
      </c>
      <c r="B12" s="19"/>
      <c r="C12" s="19"/>
      <c r="D12" s="19"/>
      <c r="E12" s="19"/>
      <c r="F12" s="19"/>
      <c r="G12" s="19"/>
      <c r="H12" s="19"/>
    </row>
    <row r="14" spans="1:11" ht="14.4">
      <c r="A14" s="17" t="s">
        <v>9</v>
      </c>
      <c r="B14" s="17"/>
      <c r="C14" s="17"/>
      <c r="D14" s="17"/>
      <c r="E14" s="17"/>
      <c r="F14" s="17"/>
      <c r="G14" s="17"/>
      <c r="H14" s="17"/>
    </row>
    <row r="15" spans="1:11" ht="14.4">
      <c r="A15" s="19" t="s">
        <v>10</v>
      </c>
      <c r="B15" s="19"/>
      <c r="C15" s="19"/>
      <c r="D15" s="19"/>
      <c r="E15" s="19"/>
      <c r="F15" s="19"/>
      <c r="G15" s="19"/>
      <c r="H15" s="19"/>
    </row>
    <row r="16" spans="1:11" ht="14.4">
      <c r="A16" s="18" t="s">
        <v>11</v>
      </c>
      <c r="B16" s="18"/>
      <c r="C16" s="18"/>
      <c r="D16" s="18"/>
      <c r="E16" s="18"/>
      <c r="F16" s="18"/>
      <c r="G16" s="18"/>
      <c r="H16" s="18"/>
    </row>
    <row r="18" spans="1:8" ht="14.4">
      <c r="A18" s="17" t="s">
        <v>12</v>
      </c>
      <c r="B18" s="17"/>
      <c r="C18" s="17"/>
      <c r="D18" s="17"/>
      <c r="E18" s="17"/>
      <c r="F18" s="17"/>
      <c r="G18" s="17"/>
      <c r="H18" s="17"/>
    </row>
    <row r="19" spans="1:8" ht="14.4">
      <c r="A19" s="20" t="s">
        <v>13</v>
      </c>
      <c r="B19" s="20"/>
      <c r="C19" s="20"/>
      <c r="D19" s="20"/>
      <c r="E19" s="20"/>
      <c r="F19" s="20"/>
      <c r="G19" s="20"/>
      <c r="H19" s="20"/>
    </row>
    <row r="20" spans="1:8" ht="14.4">
      <c r="A20" s="18" t="s">
        <v>14</v>
      </c>
      <c r="B20" s="18"/>
      <c r="C20" s="18"/>
      <c r="D20" s="18"/>
      <c r="E20" s="18"/>
      <c r="F20" s="18"/>
      <c r="G20" s="18"/>
      <c r="H20" s="18"/>
    </row>
    <row r="21" spans="1:8" ht="14.4">
      <c r="A21" s="19" t="s">
        <v>15</v>
      </c>
      <c r="B21" s="19"/>
      <c r="C21" s="19"/>
      <c r="D21" s="19"/>
      <c r="E21" s="19"/>
      <c r="F21" s="19"/>
      <c r="G21" s="19"/>
      <c r="H21" s="19"/>
    </row>
    <row r="22" spans="1:8" ht="14.4">
      <c r="A22" s="18" t="s">
        <v>16</v>
      </c>
      <c r="B22" s="18"/>
      <c r="C22" s="18"/>
      <c r="D22" s="18"/>
      <c r="E22" s="18"/>
      <c r="F22" s="18"/>
      <c r="G22" s="18"/>
      <c r="H22" s="18"/>
    </row>
    <row r="24" spans="1:8" ht="14.4">
      <c r="A24" s="17" t="s">
        <v>17</v>
      </c>
      <c r="B24" s="17"/>
      <c r="C24" s="17"/>
      <c r="D24" s="17"/>
      <c r="E24" s="17"/>
      <c r="F24" s="17"/>
      <c r="G24" s="17"/>
      <c r="H24" s="17"/>
    </row>
    <row r="25" spans="1:8" ht="14.4">
      <c r="A25" s="19" t="s">
        <v>18</v>
      </c>
      <c r="B25" s="19"/>
      <c r="C25" s="19"/>
      <c r="D25" s="19"/>
      <c r="E25" s="19"/>
      <c r="F25" s="19"/>
      <c r="G25" s="19"/>
      <c r="H25" s="19"/>
    </row>
    <row r="26" spans="1:8" ht="14.4">
      <c r="A26" s="21" t="s">
        <v>19</v>
      </c>
      <c r="B26" s="21"/>
      <c r="C26" s="21"/>
      <c r="D26" s="21"/>
      <c r="E26" s="21"/>
      <c r="F26" s="21"/>
      <c r="G26" s="21"/>
      <c r="H26" s="21"/>
    </row>
    <row r="28" spans="1:8" ht="14.4">
      <c r="A28" s="17" t="s">
        <v>20</v>
      </c>
      <c r="B28" s="17"/>
      <c r="C28" s="17"/>
      <c r="D28" s="17"/>
      <c r="E28" s="17"/>
      <c r="F28" s="17"/>
      <c r="G28" s="17"/>
      <c r="H28" s="17"/>
    </row>
    <row r="29" spans="1:8" ht="14.4">
      <c r="A29" s="18" t="s">
        <v>21</v>
      </c>
      <c r="B29" s="18"/>
      <c r="C29" s="18"/>
      <c r="D29" s="18"/>
      <c r="E29" s="18"/>
      <c r="F29" s="18"/>
      <c r="G29" s="18"/>
      <c r="H29" s="18"/>
    </row>
    <row r="30" spans="1:8" ht="14.4">
      <c r="A30" s="19" t="s">
        <v>22</v>
      </c>
      <c r="B30" s="19"/>
      <c r="C30" s="19"/>
      <c r="D30" s="19"/>
      <c r="E30" s="19"/>
      <c r="F30" s="19"/>
      <c r="G30" s="19"/>
      <c r="H30" s="19"/>
    </row>
    <row r="32" spans="1:8" ht="14.4">
      <c r="A32" s="22" t="s">
        <v>23</v>
      </c>
      <c r="B32" s="22"/>
      <c r="C32" s="22"/>
      <c r="D32" s="22"/>
      <c r="E32" s="22"/>
      <c r="F32" s="22"/>
      <c r="G32" s="22"/>
      <c r="H32" s="22"/>
    </row>
  </sheetData>
  <sheetProtection algorithmName="SHA-512" hashValue="WttAXvzaBB7bQo8qnz5X/O0Knyi/c6UIxKA6dD8lpMUHcp5ACzxu3c5DVUqCGL3fLc3rRhPhld5aKvP/N6IfqQ==" saltValue="KdTSSIrWnH0o9in6o5nzLg==" spinCount="100000" sheet="1" objects="1" scenarios="1" formatCells="0" formatColumns="0" formatRows="0" insertColumns="0" sort="0" autoFilter="0" pivotTables="0"/>
  <mergeCells count="26">
    <mergeCell ref="A28:H28"/>
    <mergeCell ref="A29:H29"/>
    <mergeCell ref="A30:H30"/>
    <mergeCell ref="A32:H32"/>
    <mergeCell ref="J5:K7"/>
    <mergeCell ref="J8:K8"/>
    <mergeCell ref="A21:H21"/>
    <mergeCell ref="A22:H22"/>
    <mergeCell ref="A24:H24"/>
    <mergeCell ref="A25:H25"/>
    <mergeCell ref="A26:H26"/>
    <mergeCell ref="A15:H15"/>
    <mergeCell ref="A16:H16"/>
    <mergeCell ref="A18:H18"/>
    <mergeCell ref="A19:H19"/>
    <mergeCell ref="A20:H20"/>
    <mergeCell ref="A9:H9"/>
    <mergeCell ref="A10:H10"/>
    <mergeCell ref="A11:H11"/>
    <mergeCell ref="A12:H12"/>
    <mergeCell ref="A14:H14"/>
    <mergeCell ref="A1:H2"/>
    <mergeCell ref="A3:H3"/>
    <mergeCell ref="A5:H5"/>
    <mergeCell ref="A7:H7"/>
    <mergeCell ref="A8:H8"/>
  </mergeCells>
  <hyperlinks>
    <hyperlink ref="J8" r:id="rId1" xr:uid="{695504F8-A0FC-4F80-8525-4B484F95B3B9}"/>
  </hyperlinks>
  <pageMargins left="0.7" right="0.7" top="0.75" bottom="0.75" header="0.3" footer="0.3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47"/>
  <sheetViews>
    <sheetView workbookViewId="0">
      <pane ySplit="6" topLeftCell="A7" activePane="bottomLeft" state="frozen"/>
      <selection pane="bottomLeft" activeCell="E22" sqref="E22"/>
    </sheetView>
  </sheetViews>
  <sheetFormatPr baseColWidth="10" defaultColWidth="8.796875" defaultRowHeight="13.8"/>
  <cols>
    <col min="1" max="1" width="29" style="15" customWidth="1"/>
    <col min="2" max="2" width="92" style="15" customWidth="1"/>
    <col min="3" max="3" width="24" style="15" customWidth="1"/>
    <col min="4" max="4" width="2.8984375" style="15" customWidth="1"/>
    <col min="5" max="5" width="28.296875" style="15" customWidth="1"/>
    <col min="6" max="6" width="54.8984375" style="15" customWidth="1"/>
    <col min="7" max="16384" width="8.796875" style="15"/>
  </cols>
  <sheetData>
    <row r="1" spans="1:6">
      <c r="A1" s="14" t="s">
        <v>24</v>
      </c>
      <c r="B1" s="14"/>
      <c r="C1" s="14"/>
    </row>
    <row r="2" spans="1:6">
      <c r="A2" s="14"/>
      <c r="B2" s="14"/>
      <c r="C2" s="14"/>
    </row>
    <row r="3" spans="1:6">
      <c r="A3" s="16" t="s">
        <v>25</v>
      </c>
      <c r="B3" s="16"/>
      <c r="C3" s="16"/>
    </row>
    <row r="4" spans="1:6" ht="14.4" thickBot="1"/>
    <row r="5" spans="1:6" ht="19.2" customHeight="1">
      <c r="E5" s="23" t="s">
        <v>309</v>
      </c>
      <c r="F5" s="24"/>
    </row>
    <row r="6" spans="1:6" ht="19.2" customHeight="1">
      <c r="A6" s="31" t="s">
        <v>26</v>
      </c>
      <c r="B6" s="31" t="s">
        <v>27</v>
      </c>
      <c r="C6" s="31" t="s">
        <v>28</v>
      </c>
      <c r="E6" s="25"/>
      <c r="F6" s="26"/>
    </row>
    <row r="7" spans="1:6" ht="19.2" customHeight="1" thickBot="1">
      <c r="A7" s="32" t="s">
        <v>29</v>
      </c>
      <c r="B7" s="32" t="s">
        <v>30</v>
      </c>
      <c r="C7" s="32" t="s">
        <v>31</v>
      </c>
      <c r="E7" s="27"/>
      <c r="F7" s="28"/>
    </row>
    <row r="8" spans="1:6" ht="17.399999999999999" thickBot="1">
      <c r="A8" s="33" t="s">
        <v>32</v>
      </c>
      <c r="B8" s="33" t="s">
        <v>33</v>
      </c>
      <c r="C8" s="33" t="s">
        <v>34</v>
      </c>
      <c r="E8" s="29" t="s">
        <v>310</v>
      </c>
      <c r="F8" s="30"/>
    </row>
    <row r="9" spans="1:6" ht="14.4">
      <c r="A9" s="32" t="s">
        <v>35</v>
      </c>
      <c r="B9" s="32" t="s">
        <v>36</v>
      </c>
      <c r="C9" s="32" t="s">
        <v>34</v>
      </c>
    </row>
    <row r="10" spans="1:6" ht="14.4">
      <c r="A10" s="33" t="s">
        <v>37</v>
      </c>
      <c r="B10" s="33" t="s">
        <v>38</v>
      </c>
      <c r="C10" s="33" t="s">
        <v>39</v>
      </c>
    </row>
    <row r="11" spans="1:6" ht="14.4">
      <c r="A11" s="32" t="s">
        <v>40</v>
      </c>
      <c r="B11" s="32" t="s">
        <v>41</v>
      </c>
      <c r="C11" s="32" t="s">
        <v>42</v>
      </c>
    </row>
    <row r="12" spans="1:6" ht="14.4">
      <c r="A12" s="33" t="s">
        <v>43</v>
      </c>
      <c r="B12" s="33" t="s">
        <v>44</v>
      </c>
      <c r="C12" s="33" t="s">
        <v>42</v>
      </c>
    </row>
    <row r="13" spans="1:6" ht="14.4">
      <c r="A13" s="32" t="s">
        <v>45</v>
      </c>
      <c r="B13" s="32" t="s">
        <v>46</v>
      </c>
      <c r="C13" s="32" t="s">
        <v>42</v>
      </c>
    </row>
    <row r="14" spans="1:6" ht="14.4">
      <c r="A14" s="33" t="s">
        <v>47</v>
      </c>
      <c r="B14" s="33" t="s">
        <v>48</v>
      </c>
      <c r="C14" s="33" t="s">
        <v>42</v>
      </c>
    </row>
    <row r="15" spans="1:6" ht="14.4">
      <c r="A15" s="32" t="s">
        <v>49</v>
      </c>
      <c r="B15" s="32" t="s">
        <v>50</v>
      </c>
      <c r="C15" s="32" t="s">
        <v>42</v>
      </c>
    </row>
    <row r="16" spans="1:6" ht="14.4">
      <c r="A16" s="33" t="s">
        <v>51</v>
      </c>
      <c r="B16" s="33" t="s">
        <v>52</v>
      </c>
      <c r="C16" s="33" t="s">
        <v>34</v>
      </c>
    </row>
    <row r="17" spans="1:3" ht="14.4">
      <c r="A17" s="32" t="s">
        <v>53</v>
      </c>
      <c r="B17" s="32" t="s">
        <v>54</v>
      </c>
      <c r="C17" s="32" t="s">
        <v>55</v>
      </c>
    </row>
    <row r="18" spans="1:3" ht="14.4">
      <c r="A18" s="33" t="s">
        <v>56</v>
      </c>
      <c r="B18" s="33" t="s">
        <v>57</v>
      </c>
      <c r="C18" s="33" t="s">
        <v>34</v>
      </c>
    </row>
    <row r="19" spans="1:3" ht="14.4">
      <c r="A19" s="32" t="s">
        <v>58</v>
      </c>
      <c r="B19" s="32" t="s">
        <v>59</v>
      </c>
      <c r="C19" s="32" t="s">
        <v>60</v>
      </c>
    </row>
    <row r="20" spans="1:3" ht="14.4">
      <c r="A20" s="33" t="s">
        <v>61</v>
      </c>
      <c r="B20" s="33" t="s">
        <v>62</v>
      </c>
      <c r="C20" s="33" t="s">
        <v>42</v>
      </c>
    </row>
    <row r="21" spans="1:3" ht="14.4">
      <c r="A21" s="32" t="s">
        <v>63</v>
      </c>
      <c r="B21" s="32" t="s">
        <v>64</v>
      </c>
      <c r="C21" s="32" t="s">
        <v>42</v>
      </c>
    </row>
    <row r="22" spans="1:3" ht="14.4">
      <c r="A22" s="33" t="s">
        <v>65</v>
      </c>
      <c r="B22" s="33" t="s">
        <v>66</v>
      </c>
      <c r="C22" s="33" t="s">
        <v>42</v>
      </c>
    </row>
    <row r="23" spans="1:3" ht="14.4">
      <c r="A23" s="32" t="s">
        <v>67</v>
      </c>
      <c r="B23" s="32" t="s">
        <v>68</v>
      </c>
      <c r="C23" s="32" t="s">
        <v>42</v>
      </c>
    </row>
    <row r="24" spans="1:3" ht="14.4">
      <c r="A24" s="33" t="s">
        <v>69</v>
      </c>
      <c r="B24" s="33" t="s">
        <v>70</v>
      </c>
      <c r="C24" s="33" t="s">
        <v>42</v>
      </c>
    </row>
    <row r="25" spans="1:3" ht="14.4">
      <c r="A25" s="32" t="s">
        <v>71</v>
      </c>
      <c r="B25" s="32" t="s">
        <v>72</v>
      </c>
      <c r="C25" s="32" t="s">
        <v>42</v>
      </c>
    </row>
    <row r="26" spans="1:3" ht="14.4">
      <c r="A26" s="33" t="s">
        <v>73</v>
      </c>
      <c r="B26" s="33" t="s">
        <v>74</v>
      </c>
      <c r="C26" s="33" t="s">
        <v>75</v>
      </c>
    </row>
    <row r="27" spans="1:3" ht="14.4">
      <c r="A27" s="32" t="s">
        <v>76</v>
      </c>
      <c r="B27" s="32" t="s">
        <v>77</v>
      </c>
      <c r="C27" s="32" t="s">
        <v>42</v>
      </c>
    </row>
    <row r="28" spans="1:3" ht="14.4">
      <c r="A28" s="33" t="s">
        <v>78</v>
      </c>
      <c r="B28" s="33" t="s">
        <v>79</v>
      </c>
      <c r="C28" s="33" t="s">
        <v>42</v>
      </c>
    </row>
    <row r="29" spans="1:3" ht="28.8">
      <c r="A29" s="32" t="s">
        <v>80</v>
      </c>
      <c r="B29" s="32" t="s">
        <v>81</v>
      </c>
      <c r="C29" s="32" t="s">
        <v>82</v>
      </c>
    </row>
    <row r="30" spans="1:3" ht="28.8">
      <c r="A30" s="33" t="s">
        <v>83</v>
      </c>
      <c r="B30" s="33" t="s">
        <v>84</v>
      </c>
      <c r="C30" s="33" t="s">
        <v>42</v>
      </c>
    </row>
    <row r="31" spans="1:3" ht="14.4">
      <c r="A31" s="32" t="s">
        <v>85</v>
      </c>
      <c r="B31" s="32" t="s">
        <v>86</v>
      </c>
      <c r="C31" s="32" t="s">
        <v>87</v>
      </c>
    </row>
    <row r="32" spans="1:3" ht="14.4">
      <c r="A32" s="33" t="s">
        <v>88</v>
      </c>
      <c r="B32" s="33" t="s">
        <v>89</v>
      </c>
      <c r="C32" s="33" t="s">
        <v>87</v>
      </c>
    </row>
    <row r="33" spans="1:3" ht="14.4">
      <c r="A33" s="32" t="s">
        <v>90</v>
      </c>
      <c r="B33" s="32" t="s">
        <v>91</v>
      </c>
      <c r="C33" s="32" t="s">
        <v>87</v>
      </c>
    </row>
    <row r="34" spans="1:3" ht="14.4">
      <c r="A34" s="33" t="s">
        <v>92</v>
      </c>
      <c r="B34" s="33" t="s">
        <v>93</v>
      </c>
      <c r="C34" s="33" t="s">
        <v>87</v>
      </c>
    </row>
    <row r="35" spans="1:3" ht="28.8">
      <c r="A35" s="32" t="s">
        <v>94</v>
      </c>
      <c r="B35" s="32" t="s">
        <v>95</v>
      </c>
      <c r="C35" s="32" t="s">
        <v>34</v>
      </c>
    </row>
    <row r="36" spans="1:3" ht="14.4">
      <c r="A36" s="33" t="s">
        <v>96</v>
      </c>
      <c r="B36" s="33" t="s">
        <v>97</v>
      </c>
      <c r="C36" s="33" t="s">
        <v>75</v>
      </c>
    </row>
    <row r="37" spans="1:3" ht="14.4">
      <c r="A37" s="32" t="s">
        <v>98</v>
      </c>
      <c r="B37" s="32" t="s">
        <v>99</v>
      </c>
      <c r="C37" s="32" t="s">
        <v>75</v>
      </c>
    </row>
    <row r="38" spans="1:3" ht="14.4">
      <c r="A38" s="33" t="s">
        <v>100</v>
      </c>
      <c r="B38" s="33" t="s">
        <v>101</v>
      </c>
      <c r="C38" s="33" t="s">
        <v>75</v>
      </c>
    </row>
    <row r="39" spans="1:3" ht="14.4">
      <c r="A39" s="32" t="s">
        <v>102</v>
      </c>
      <c r="B39" s="32" t="s">
        <v>103</v>
      </c>
      <c r="C39" s="32" t="s">
        <v>75</v>
      </c>
    </row>
    <row r="40" spans="1:3" ht="14.4">
      <c r="A40" s="33" t="s">
        <v>104</v>
      </c>
      <c r="B40" s="33" t="s">
        <v>105</v>
      </c>
      <c r="C40" s="33" t="s">
        <v>75</v>
      </c>
    </row>
    <row r="41" spans="1:3" ht="14.4">
      <c r="A41" s="32" t="s">
        <v>106</v>
      </c>
      <c r="B41" s="32" t="s">
        <v>107</v>
      </c>
      <c r="C41" s="32" t="s">
        <v>75</v>
      </c>
    </row>
    <row r="42" spans="1:3" ht="14.4">
      <c r="A42" s="33" t="s">
        <v>108</v>
      </c>
      <c r="B42" s="33" t="s">
        <v>109</v>
      </c>
      <c r="C42" s="33" t="s">
        <v>75</v>
      </c>
    </row>
    <row r="43" spans="1:3" ht="14.4">
      <c r="A43" s="32" t="s">
        <v>110</v>
      </c>
      <c r="B43" s="32" t="s">
        <v>111</v>
      </c>
      <c r="C43" s="32" t="s">
        <v>87</v>
      </c>
    </row>
    <row r="44" spans="1:3" ht="14.4">
      <c r="A44" s="33" t="s">
        <v>112</v>
      </c>
      <c r="B44" s="33" t="s">
        <v>113</v>
      </c>
      <c r="C44" s="33" t="s">
        <v>87</v>
      </c>
    </row>
    <row r="45" spans="1:3" ht="27.6">
      <c r="A45" s="34" t="s">
        <v>114</v>
      </c>
      <c r="B45" s="34" t="s">
        <v>115</v>
      </c>
      <c r="C45" s="34" t="s">
        <v>116</v>
      </c>
    </row>
    <row r="46" spans="1:3" ht="27.6">
      <c r="A46" s="35" t="s">
        <v>117</v>
      </c>
      <c r="B46" s="35" t="s">
        <v>118</v>
      </c>
      <c r="C46" s="35" t="s">
        <v>119</v>
      </c>
    </row>
    <row r="47" spans="1:3">
      <c r="A47" s="34" t="s">
        <v>120</v>
      </c>
      <c r="B47" s="34" t="s">
        <v>121</v>
      </c>
      <c r="C47" s="34" t="s">
        <v>122</v>
      </c>
    </row>
  </sheetData>
  <sheetProtection algorithmName="SHA-512" hashValue="Lu3DmM9R9OIZ6ZSX8K8rsy95jkZ8L1WzRBr5H+6EtXsdVbdXuX01hzUsyroGAbLz7LIXZg++UxjjwM9zCxXEEg==" saltValue="CnNIxr/HMqFKUmH3kyBWSQ==" spinCount="100000" sheet="1" objects="1" scenarios="1" formatCells="0" formatColumns="0" formatRows="0" insertColumns="0" insertRows="0" sort="0" autoFilter="0" pivotTables="0"/>
  <mergeCells count="4">
    <mergeCell ref="A1:C2"/>
    <mergeCell ref="A3:C3"/>
    <mergeCell ref="E5:F7"/>
    <mergeCell ref="E8:F8"/>
  </mergeCells>
  <hyperlinks>
    <hyperlink ref="E8" r:id="rId1" xr:uid="{569D80E4-BB32-402B-8B98-88EF05AC7CFB}"/>
  </hyperlinks>
  <pageMargins left="0.7" right="0.7" top="0.75" bottom="0.75" header="0.3" footer="0.3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31"/>
  <sheetViews>
    <sheetView workbookViewId="0">
      <pane ySplit="5" topLeftCell="A6" activePane="bottomLeft" state="frozen"/>
      <selection pane="bottomLeft" activeCell="I19" sqref="I19"/>
    </sheetView>
  </sheetViews>
  <sheetFormatPr baseColWidth="10" defaultColWidth="8.796875" defaultRowHeight="13.8"/>
  <cols>
    <col min="1" max="1" width="32" style="15" customWidth="1"/>
    <col min="2" max="2" width="47" style="15" customWidth="1"/>
    <col min="3" max="7" width="15" style="15" customWidth="1"/>
    <col min="8" max="8" width="1.796875" style="15" customWidth="1"/>
    <col min="9" max="9" width="33.69921875" style="15" customWidth="1"/>
    <col min="10" max="10" width="43.8984375" style="15" customWidth="1"/>
    <col min="11" max="16384" width="8.796875" style="15"/>
  </cols>
  <sheetData>
    <row r="1" spans="1:10">
      <c r="A1" s="43" t="s">
        <v>123</v>
      </c>
      <c r="B1" s="43"/>
      <c r="C1" s="43"/>
      <c r="D1" s="43"/>
      <c r="E1" s="43"/>
      <c r="F1" s="43"/>
      <c r="G1" s="43"/>
    </row>
    <row r="2" spans="1:10">
      <c r="A2" s="43"/>
      <c r="B2" s="43"/>
      <c r="C2" s="43"/>
      <c r="D2" s="43"/>
      <c r="E2" s="43"/>
      <c r="F2" s="43"/>
      <c r="G2" s="43"/>
    </row>
    <row r="3" spans="1:10">
      <c r="A3" s="44" t="s">
        <v>124</v>
      </c>
      <c r="B3" s="44"/>
      <c r="C3" s="44"/>
      <c r="D3" s="44"/>
      <c r="E3" s="44"/>
      <c r="F3" s="44"/>
      <c r="G3" s="44"/>
    </row>
    <row r="4" spans="1:10" ht="14.4" thickBot="1">
      <c r="A4" s="45"/>
      <c r="B4" s="45"/>
      <c r="C4" s="45"/>
      <c r="D4" s="45"/>
      <c r="E4" s="45"/>
      <c r="F4" s="45"/>
      <c r="G4" s="45"/>
    </row>
    <row r="5" spans="1:10" ht="24" customHeight="1">
      <c r="A5" s="46" t="s">
        <v>125</v>
      </c>
      <c r="B5" s="46"/>
      <c r="C5" s="46"/>
      <c r="D5" s="46"/>
      <c r="E5" s="46"/>
      <c r="F5" s="46"/>
      <c r="G5" s="46"/>
      <c r="I5" s="23" t="s">
        <v>309</v>
      </c>
      <c r="J5" s="24"/>
    </row>
    <row r="6" spans="1:10" ht="24" customHeight="1">
      <c r="A6" s="47" t="s">
        <v>75</v>
      </c>
      <c r="B6" s="48" t="s">
        <v>126</v>
      </c>
      <c r="C6" s="49" t="s">
        <v>127</v>
      </c>
      <c r="D6" s="49"/>
      <c r="E6" s="49"/>
      <c r="F6" s="49"/>
      <c r="G6" s="49"/>
      <c r="I6" s="25"/>
      <c r="J6" s="26"/>
    </row>
    <row r="7" spans="1:10" ht="24" customHeight="1" thickBot="1">
      <c r="A7" s="47" t="s">
        <v>128</v>
      </c>
      <c r="B7" s="48" t="s">
        <v>129</v>
      </c>
      <c r="C7" s="49" t="s">
        <v>130</v>
      </c>
      <c r="D7" s="49"/>
      <c r="E7" s="49"/>
      <c r="F7" s="49"/>
      <c r="G7" s="49"/>
      <c r="I7" s="27"/>
      <c r="J7" s="28"/>
    </row>
    <row r="8" spans="1:10" ht="17.399999999999999" thickBot="1">
      <c r="A8" s="47" t="s">
        <v>131</v>
      </c>
      <c r="B8" s="48" t="s">
        <v>132</v>
      </c>
      <c r="C8" s="49" t="s">
        <v>133</v>
      </c>
      <c r="D8" s="49"/>
      <c r="E8" s="49"/>
      <c r="F8" s="49"/>
      <c r="G8" s="49"/>
      <c r="I8" s="29" t="s">
        <v>310</v>
      </c>
      <c r="J8" s="30"/>
    </row>
    <row r="9" spans="1:10" ht="14.4">
      <c r="A9" s="47" t="s">
        <v>134</v>
      </c>
      <c r="B9" s="48" t="s">
        <v>135</v>
      </c>
      <c r="C9" s="49" t="s">
        <v>136</v>
      </c>
      <c r="D9" s="49"/>
      <c r="E9" s="49"/>
      <c r="F9" s="49"/>
      <c r="G9" s="49"/>
    </row>
    <row r="10" spans="1:10" ht="14.4">
      <c r="A10" s="47" t="s">
        <v>137</v>
      </c>
      <c r="B10" s="48" t="s">
        <v>138</v>
      </c>
      <c r="C10" s="49" t="s">
        <v>139</v>
      </c>
      <c r="D10" s="49"/>
      <c r="E10" s="49"/>
      <c r="F10" s="49"/>
      <c r="G10" s="49"/>
    </row>
    <row r="11" spans="1:10" ht="14.4">
      <c r="A11" s="47" t="s">
        <v>140</v>
      </c>
      <c r="B11" s="50">
        <v>46266</v>
      </c>
      <c r="C11" s="49" t="s">
        <v>141</v>
      </c>
      <c r="D11" s="49"/>
      <c r="E11" s="49"/>
      <c r="F11" s="49"/>
      <c r="G11" s="49"/>
    </row>
    <row r="12" spans="1:10" ht="14.4">
      <c r="A12" s="47" t="s">
        <v>142</v>
      </c>
      <c r="B12" s="50">
        <v>46341</v>
      </c>
      <c r="C12" s="49" t="s">
        <v>143</v>
      </c>
      <c r="D12" s="49"/>
      <c r="E12" s="49"/>
      <c r="F12" s="49"/>
      <c r="G12" s="49"/>
    </row>
    <row r="13" spans="1:10">
      <c r="A13" s="45"/>
      <c r="B13" s="45"/>
      <c r="C13" s="45"/>
      <c r="D13" s="45"/>
      <c r="E13" s="45"/>
      <c r="F13" s="45"/>
      <c r="G13" s="45"/>
    </row>
    <row r="14" spans="1:10" ht="14.4">
      <c r="A14" s="46" t="s">
        <v>144</v>
      </c>
      <c r="B14" s="46"/>
      <c r="C14" s="46"/>
      <c r="D14" s="46"/>
      <c r="E14" s="46"/>
      <c r="F14" s="46"/>
      <c r="G14" s="46"/>
    </row>
    <row r="15" spans="1:10" ht="14.4">
      <c r="A15" s="47" t="s">
        <v>145</v>
      </c>
      <c r="B15" s="51">
        <v>8000</v>
      </c>
      <c r="C15" s="49" t="s">
        <v>146</v>
      </c>
      <c r="D15" s="49"/>
      <c r="E15" s="49"/>
      <c r="F15" s="49"/>
      <c r="G15" s="49"/>
    </row>
    <row r="16" spans="1:10" ht="14.4">
      <c r="A16" s="47" t="s">
        <v>96</v>
      </c>
      <c r="B16" s="51">
        <v>4700</v>
      </c>
      <c r="C16" s="49" t="s">
        <v>147</v>
      </c>
      <c r="D16" s="49"/>
      <c r="E16" s="49"/>
      <c r="F16" s="49"/>
      <c r="G16" s="49"/>
    </row>
    <row r="17" spans="1:7" ht="14.4">
      <c r="A17" s="47" t="s">
        <v>148</v>
      </c>
      <c r="B17" s="51">
        <v>3300000</v>
      </c>
      <c r="C17" s="49" t="s">
        <v>149</v>
      </c>
      <c r="D17" s="49"/>
      <c r="E17" s="49"/>
      <c r="F17" s="49"/>
      <c r="G17" s="49"/>
    </row>
    <row r="18" spans="1:7" ht="14.4">
      <c r="A18" s="47" t="s">
        <v>150</v>
      </c>
      <c r="B18" s="52">
        <v>1300</v>
      </c>
      <c r="C18" s="49" t="s">
        <v>151</v>
      </c>
      <c r="D18" s="49"/>
      <c r="E18" s="49"/>
      <c r="F18" s="49"/>
      <c r="G18" s="49"/>
    </row>
    <row r="19" spans="1:7" ht="14.4">
      <c r="A19" s="47" t="s">
        <v>152</v>
      </c>
      <c r="B19" s="53">
        <v>3.5</v>
      </c>
      <c r="C19" s="49" t="s">
        <v>153</v>
      </c>
      <c r="D19" s="49"/>
      <c r="E19" s="49"/>
      <c r="F19" s="49"/>
      <c r="G19" s="49"/>
    </row>
    <row r="20" spans="1:7" ht="28.8">
      <c r="A20" s="47" t="s">
        <v>154</v>
      </c>
      <c r="B20" s="51">
        <v>15000000</v>
      </c>
      <c r="C20" s="49" t="s">
        <v>155</v>
      </c>
      <c r="D20" s="49"/>
      <c r="E20" s="49"/>
      <c r="F20" s="49"/>
      <c r="G20" s="49"/>
    </row>
    <row r="21" spans="1:7">
      <c r="A21" s="45"/>
      <c r="B21" s="45"/>
      <c r="C21" s="45"/>
      <c r="D21" s="45"/>
      <c r="E21" s="45"/>
      <c r="F21" s="45"/>
      <c r="G21" s="45"/>
    </row>
    <row r="22" spans="1:7" ht="14.4">
      <c r="A22" s="46" t="s">
        <v>156</v>
      </c>
      <c r="B22" s="46"/>
      <c r="C22" s="46"/>
      <c r="D22" s="46"/>
      <c r="E22" s="46"/>
      <c r="F22" s="46"/>
      <c r="G22" s="46"/>
    </row>
    <row r="23" spans="1:7" ht="14.4">
      <c r="A23" s="47" t="s">
        <v>157</v>
      </c>
      <c r="B23" s="54">
        <f>IF(COUNT(B15:B16)&lt;2,"",IF(OR(B15&lt;=0,B16&lt;0),"REVISAR",B15-B16))</f>
        <v>3300</v>
      </c>
      <c r="C23" s="49" t="s">
        <v>158</v>
      </c>
      <c r="D23" s="49"/>
      <c r="E23" s="49"/>
      <c r="F23" s="49"/>
      <c r="G23" s="49"/>
    </row>
    <row r="24" spans="1:7" ht="14.4">
      <c r="A24" s="47" t="s">
        <v>159</v>
      </c>
      <c r="B24" s="55">
        <f>IF(NOT(ISNUMBER(B23)),"",B23/B15)</f>
        <v>0.41249999999999998</v>
      </c>
      <c r="C24" s="49" t="s">
        <v>160</v>
      </c>
      <c r="D24" s="49"/>
      <c r="E24" s="49"/>
      <c r="F24" s="49"/>
      <c r="G24" s="49"/>
    </row>
    <row r="25" spans="1:7" ht="14.4">
      <c r="A25" s="47" t="s">
        <v>161</v>
      </c>
      <c r="B25" s="56">
        <f>IF(OR(NOT(ISNUMBER(B23)),COUNT(B17)&lt;1),"REVISAR",IF(OR(B17&lt;0,B23&lt;=0),"REVISAR",ROUNDUP(B17/B23,0)))</f>
        <v>1000</v>
      </c>
      <c r="C25" s="49" t="s">
        <v>162</v>
      </c>
      <c r="D25" s="49"/>
      <c r="E25" s="49"/>
      <c r="F25" s="49"/>
      <c r="G25" s="49"/>
    </row>
    <row r="26" spans="1:7" ht="14.4">
      <c r="A26" s="47" t="s">
        <v>163</v>
      </c>
      <c r="B26" s="54">
        <f>IF(OR(COUNT(B15)&lt;1,COUNT(B18)&lt;1),"",IF(OR(B15&lt;=0,B18&lt;0,B18&lt;&gt;INT(B18)),"REVISAR",B15*B18))</f>
        <v>10400000</v>
      </c>
      <c r="C26" s="49" t="s">
        <v>164</v>
      </c>
      <c r="D26" s="49"/>
      <c r="E26" s="49"/>
      <c r="F26" s="49"/>
      <c r="G26" s="49"/>
    </row>
    <row r="27" spans="1:7" ht="14.4">
      <c r="A27" s="47" t="s">
        <v>165</v>
      </c>
      <c r="B27" s="54">
        <f>IF(OR(NOT(ISNUMBER(B23)),COUNT(B17:B18)&lt;2),"",IF(OR(B17&lt;0,B18&lt;0,B18&lt;&gt;INT(B18)),"REVISAR",B23*B18-B17))</f>
        <v>990000</v>
      </c>
      <c r="C27" s="49" t="s">
        <v>166</v>
      </c>
      <c r="D27" s="49"/>
      <c r="E27" s="49"/>
      <c r="F27" s="49"/>
      <c r="G27" s="49"/>
    </row>
    <row r="28" spans="1:7" ht="14.4">
      <c r="A28" s="47" t="s">
        <v>167</v>
      </c>
      <c r="B28" s="57" t="str">
        <f>IF(OR(COUNT(B15:B20)&lt;6,B11="",B12=""),"FALTA INFO",IF(OR(NOT(ISNUMBER(B11)),NOT(ISNUMBER(B12)),B11&lt;=0,B12&lt;B11,B15&lt;=0,B16&lt;0,B17&lt;0,B18&lt;0,B18&lt;&gt;INT(B18),B19&lt;1,B19&gt;5,B20&lt;0),"REVISAR DATOS",IF(B23&lt;=0,"REVISAR MARGEN",IF(B18=0,"REVISAR VOLUMEN",IF(B18&lt;B25,"REVISAR VOLUMEN","PROYECCIÓN POSITIVA")))))</f>
        <v>PROYECCIÓN POSITIVA</v>
      </c>
      <c r="C28" s="49" t="s">
        <v>168</v>
      </c>
      <c r="D28" s="49"/>
      <c r="E28" s="49"/>
      <c r="F28" s="49"/>
      <c r="G28" s="49"/>
    </row>
    <row r="29" spans="1:7">
      <c r="A29" s="45"/>
      <c r="B29" s="45"/>
      <c r="C29" s="45"/>
      <c r="D29" s="45"/>
      <c r="E29" s="45"/>
      <c r="F29" s="45"/>
      <c r="G29" s="45"/>
    </row>
    <row r="30" spans="1:7">
      <c r="A30" s="58" t="s">
        <v>169</v>
      </c>
      <c r="B30" s="58"/>
      <c r="C30" s="58"/>
      <c r="D30" s="58"/>
      <c r="E30" s="58"/>
      <c r="F30" s="58"/>
      <c r="G30" s="58"/>
    </row>
    <row r="31" spans="1:7">
      <c r="A31" s="58"/>
      <c r="B31" s="58"/>
      <c r="C31" s="58"/>
      <c r="D31" s="58"/>
      <c r="E31" s="58"/>
      <c r="F31" s="58"/>
      <c r="G31" s="58"/>
    </row>
  </sheetData>
  <sheetProtection algorithmName="SHA-512" hashValue="pM3C+IVGScZlpP/LxqbvGuRYYOOxXPKNvGLauaZgL0ahQVyYMZ5iaKWQxboy9PjE6uhzO1/AXp03lrm2CvcTkQ==" saltValue="9Iq84itK0ZKJa0cAUVbT/A==" spinCount="100000" sheet="1" objects="1" scenarios="1" formatCells="0" formatColumns="0" formatRows="0" insertColumns="0" insertRows="0" sort="0" autoFilter="0" pivotTables="0"/>
  <mergeCells count="27">
    <mergeCell ref="I5:J7"/>
    <mergeCell ref="I8:J8"/>
    <mergeCell ref="C25:G25"/>
    <mergeCell ref="C26:G26"/>
    <mergeCell ref="C27:G27"/>
    <mergeCell ref="C28:G28"/>
    <mergeCell ref="A30:G31"/>
    <mergeCell ref="C19:G19"/>
    <mergeCell ref="C20:G20"/>
    <mergeCell ref="A22:G22"/>
    <mergeCell ref="C23:G23"/>
    <mergeCell ref="C24:G24"/>
    <mergeCell ref="A14:G14"/>
    <mergeCell ref="C15:G15"/>
    <mergeCell ref="C16:G16"/>
    <mergeCell ref="C17:G17"/>
    <mergeCell ref="C18:G18"/>
    <mergeCell ref="C8:G8"/>
    <mergeCell ref="C9:G9"/>
    <mergeCell ref="C10:G10"/>
    <mergeCell ref="C11:G11"/>
    <mergeCell ref="C12:G12"/>
    <mergeCell ref="A1:G2"/>
    <mergeCell ref="A3:G3"/>
    <mergeCell ref="A5:G5"/>
    <mergeCell ref="C6:G6"/>
    <mergeCell ref="C7:G7"/>
  </mergeCells>
  <dataValidations count="6">
    <dataValidation type="whole" operator="greaterThanOrEqual" allowBlank="1" showErrorMessage="1" errorTitle="Revisar dato" error="Ingresa un valor o una fecha válida en este campo." sqref="B18" xr:uid="{00000000-0002-0000-0200-000000000000}">
      <formula1>0</formula1>
    </dataValidation>
    <dataValidation type="decimal" allowBlank="1" showErrorMessage="1" errorTitle="Revisar dato" error="Ingresa un valor o una fecha válida en este campo." sqref="B19" xr:uid="{00000000-0002-0000-0200-000001000000}">
      <formula1>1</formula1>
      <formula2>5</formula2>
    </dataValidation>
    <dataValidation type="decimal" operator="greaterThanOrEqual" allowBlank="1" showErrorMessage="1" errorTitle="Revisar dato" error="Ingresa un valor o una fecha válida en este campo." sqref="B20" xr:uid="{00000000-0002-0000-0200-000002000000}">
      <formula1>0</formula1>
    </dataValidation>
    <dataValidation type="decimal" operator="greaterThan" allowBlank="1" showErrorMessage="1" errorTitle="Valor inválido" error="Verifica que el precio sea positivo y los costos no negativos." sqref="B15" xr:uid="{00000000-0002-0000-0200-000003000000}">
      <formula1>0</formula1>
    </dataValidation>
    <dataValidation type="decimal" operator="greaterThanOrEqual" allowBlank="1" showErrorMessage="1" errorTitle="Valor inválido" error="Verifica que el precio sea positivo y los costos no negativos." sqref="B16:B17" xr:uid="{00000000-0002-0000-0200-000004000000}">
      <formula1>0</formula1>
    </dataValidation>
    <dataValidation type="date" allowBlank="1" showErrorMessage="1" errorTitle="Revisar dato" error="Ingresa un valor o una fecha válida en este campo." sqref="B11:B12" xr:uid="{00000000-0002-0000-0200-000005000000}">
      <formula1>DATE(2000,1,1)</formula1>
      <formula2>DATE(2100,12,31)</formula2>
    </dataValidation>
  </dataValidations>
  <hyperlinks>
    <hyperlink ref="I8" r:id="rId1" xr:uid="{9704DDF4-C0E2-440C-909E-269449452A0F}"/>
  </hyperlinks>
  <pageMargins left="0.7" right="0.7" top="0.75" bottom="0.75" header="0.3" footer="0.3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32"/>
  <sheetViews>
    <sheetView topLeftCell="C1" workbookViewId="0">
      <pane ySplit="7" topLeftCell="A8" activePane="bottomLeft" state="frozen"/>
      <selection pane="bottomLeft" activeCell="G27" sqref="G27"/>
    </sheetView>
  </sheetViews>
  <sheetFormatPr baseColWidth="10" defaultColWidth="8.796875" defaultRowHeight="13.8"/>
  <cols>
    <col min="1" max="1" width="12" style="15" customWidth="1"/>
    <col min="2" max="2" width="23" style="15" customWidth="1"/>
    <col min="3" max="3" width="50" style="15" customWidth="1"/>
    <col min="4" max="4" width="21" style="15" customWidth="1"/>
    <col min="5" max="5" width="18" style="15" customWidth="1"/>
    <col min="6" max="6" width="19" style="15" customWidth="1"/>
    <col min="7" max="7" width="48" style="15" customWidth="1"/>
    <col min="8" max="8" width="1.5" style="15" customWidth="1"/>
    <col min="9" max="9" width="29.59765625" style="15" customWidth="1"/>
    <col min="10" max="10" width="45.59765625" style="15" customWidth="1"/>
    <col min="11" max="16384" width="8.796875" style="15"/>
  </cols>
  <sheetData>
    <row r="1" spans="1:10">
      <c r="A1" s="43" t="s">
        <v>170</v>
      </c>
      <c r="B1" s="43"/>
      <c r="C1" s="43"/>
      <c r="D1" s="43"/>
      <c r="E1" s="43"/>
      <c r="F1" s="43"/>
      <c r="G1" s="43"/>
    </row>
    <row r="2" spans="1:10">
      <c r="A2" s="43"/>
      <c r="B2" s="43"/>
      <c r="C2" s="43"/>
      <c r="D2" s="43"/>
      <c r="E2" s="43"/>
      <c r="F2" s="43"/>
      <c r="G2" s="43"/>
    </row>
    <row r="3" spans="1:10">
      <c r="A3" s="44" t="s">
        <v>171</v>
      </c>
      <c r="B3" s="44"/>
      <c r="C3" s="44"/>
      <c r="D3" s="44"/>
      <c r="E3" s="44"/>
      <c r="F3" s="44"/>
      <c r="G3" s="44"/>
    </row>
    <row r="4" spans="1:10">
      <c r="A4" s="45"/>
      <c r="B4" s="45"/>
      <c r="C4" s="45"/>
      <c r="D4" s="45"/>
      <c r="E4" s="45"/>
      <c r="F4" s="45"/>
      <c r="G4" s="45"/>
    </row>
    <row r="5" spans="1:10" ht="15" thickBot="1">
      <c r="A5" s="59" t="s">
        <v>172</v>
      </c>
      <c r="B5" s="59"/>
      <c r="C5" s="59"/>
      <c r="D5" s="59"/>
      <c r="E5" s="59"/>
      <c r="F5" s="59"/>
      <c r="G5" s="59"/>
    </row>
    <row r="6" spans="1:10" ht="18" customHeight="1">
      <c r="A6" s="45"/>
      <c r="B6" s="45"/>
      <c r="C6" s="45"/>
      <c r="D6" s="45"/>
      <c r="E6" s="45"/>
      <c r="F6" s="45"/>
      <c r="G6" s="45"/>
      <c r="I6" s="23" t="s">
        <v>309</v>
      </c>
      <c r="J6" s="24"/>
    </row>
    <row r="7" spans="1:10" ht="18" customHeight="1">
      <c r="A7" s="60" t="s">
        <v>173</v>
      </c>
      <c r="B7" s="60" t="s">
        <v>174</v>
      </c>
      <c r="C7" s="60" t="s">
        <v>175</v>
      </c>
      <c r="D7" s="60" t="s">
        <v>134</v>
      </c>
      <c r="E7" s="60" t="s">
        <v>176</v>
      </c>
      <c r="F7" s="60" t="s">
        <v>177</v>
      </c>
      <c r="G7" s="60" t="s">
        <v>178</v>
      </c>
      <c r="I7" s="25"/>
      <c r="J7" s="26"/>
    </row>
    <row r="8" spans="1:10" ht="18" customHeight="1" thickBot="1">
      <c r="A8" s="61" t="s">
        <v>40</v>
      </c>
      <c r="B8" s="61" t="s">
        <v>32</v>
      </c>
      <c r="C8" s="61" t="s">
        <v>179</v>
      </c>
      <c r="D8" s="61" t="s">
        <v>180</v>
      </c>
      <c r="E8" s="61" t="s">
        <v>181</v>
      </c>
      <c r="F8" s="62">
        <v>46267</v>
      </c>
      <c r="G8" s="61" t="s">
        <v>182</v>
      </c>
      <c r="I8" s="27"/>
      <c r="J8" s="28"/>
    </row>
    <row r="9" spans="1:10" ht="17.399999999999999" thickBot="1">
      <c r="A9" s="48" t="s">
        <v>40</v>
      </c>
      <c r="B9" s="48" t="s">
        <v>32</v>
      </c>
      <c r="C9" s="48" t="s">
        <v>183</v>
      </c>
      <c r="D9" s="48" t="s">
        <v>180</v>
      </c>
      <c r="E9" s="48" t="s">
        <v>181</v>
      </c>
      <c r="F9" s="50">
        <v>46268</v>
      </c>
      <c r="G9" s="48" t="s">
        <v>184</v>
      </c>
      <c r="I9" s="29" t="s">
        <v>310</v>
      </c>
      <c r="J9" s="30"/>
    </row>
    <row r="10" spans="1:10" ht="14.4">
      <c r="A10" s="48" t="s">
        <v>40</v>
      </c>
      <c r="B10" s="48" t="s">
        <v>32</v>
      </c>
      <c r="C10" s="48" t="s">
        <v>185</v>
      </c>
      <c r="D10" s="48" t="s">
        <v>186</v>
      </c>
      <c r="E10" s="48" t="s">
        <v>181</v>
      </c>
      <c r="F10" s="50">
        <v>46269</v>
      </c>
      <c r="G10" s="48" t="s">
        <v>187</v>
      </c>
    </row>
    <row r="11" spans="1:10" ht="14.4">
      <c r="A11" s="61" t="s">
        <v>43</v>
      </c>
      <c r="B11" s="61" t="s">
        <v>188</v>
      </c>
      <c r="C11" s="61" t="s">
        <v>189</v>
      </c>
      <c r="D11" s="61" t="s">
        <v>190</v>
      </c>
      <c r="E11" s="61" t="s">
        <v>181</v>
      </c>
      <c r="F11" s="62">
        <v>46273</v>
      </c>
      <c r="G11" s="61" t="s">
        <v>191</v>
      </c>
    </row>
    <row r="12" spans="1:10" ht="14.4">
      <c r="A12" s="48" t="s">
        <v>43</v>
      </c>
      <c r="B12" s="48" t="s">
        <v>188</v>
      </c>
      <c r="C12" s="48" t="s">
        <v>192</v>
      </c>
      <c r="D12" s="48" t="s">
        <v>193</v>
      </c>
      <c r="E12" s="48" t="s">
        <v>181</v>
      </c>
      <c r="F12" s="50">
        <v>46274</v>
      </c>
      <c r="G12" s="48" t="s">
        <v>194</v>
      </c>
    </row>
    <row r="13" spans="1:10" ht="14.4">
      <c r="A13" s="48" t="s">
        <v>43</v>
      </c>
      <c r="B13" s="48" t="s">
        <v>188</v>
      </c>
      <c r="C13" s="48" t="s">
        <v>195</v>
      </c>
      <c r="D13" s="48" t="s">
        <v>180</v>
      </c>
      <c r="E13" s="48" t="s">
        <v>181</v>
      </c>
      <c r="F13" s="50">
        <v>46275</v>
      </c>
      <c r="G13" s="48" t="s">
        <v>196</v>
      </c>
    </row>
    <row r="14" spans="1:10" ht="14.4">
      <c r="A14" s="48" t="s">
        <v>43</v>
      </c>
      <c r="B14" s="48" t="s">
        <v>188</v>
      </c>
      <c r="C14" s="48" t="s">
        <v>197</v>
      </c>
      <c r="D14" s="48" t="s">
        <v>186</v>
      </c>
      <c r="E14" s="48" t="s">
        <v>181</v>
      </c>
      <c r="F14" s="50">
        <v>46276</v>
      </c>
      <c r="G14" s="48" t="s">
        <v>198</v>
      </c>
    </row>
    <row r="15" spans="1:10" ht="14.4">
      <c r="A15" s="61" t="s">
        <v>45</v>
      </c>
      <c r="B15" s="61" t="s">
        <v>199</v>
      </c>
      <c r="C15" s="61" t="s">
        <v>200</v>
      </c>
      <c r="D15" s="61" t="s">
        <v>190</v>
      </c>
      <c r="E15" s="61" t="s">
        <v>181</v>
      </c>
      <c r="F15" s="62">
        <v>46282</v>
      </c>
      <c r="G15" s="61" t="s">
        <v>201</v>
      </c>
    </row>
    <row r="16" spans="1:10" ht="14.4">
      <c r="A16" s="48" t="s">
        <v>45</v>
      </c>
      <c r="B16" s="48" t="s">
        <v>199</v>
      </c>
      <c r="C16" s="48" t="s">
        <v>202</v>
      </c>
      <c r="D16" s="48" t="s">
        <v>67</v>
      </c>
      <c r="E16" s="48" t="s">
        <v>181</v>
      </c>
      <c r="F16" s="50">
        <v>46283</v>
      </c>
      <c r="G16" s="48" t="s">
        <v>203</v>
      </c>
    </row>
    <row r="17" spans="1:7" ht="14.4">
      <c r="A17" s="48" t="s">
        <v>45</v>
      </c>
      <c r="B17" s="48" t="s">
        <v>199</v>
      </c>
      <c r="C17" s="48" t="s">
        <v>204</v>
      </c>
      <c r="D17" s="48" t="s">
        <v>67</v>
      </c>
      <c r="E17" s="48" t="s">
        <v>181</v>
      </c>
      <c r="F17" s="50">
        <v>46284</v>
      </c>
      <c r="G17" s="48" t="s">
        <v>205</v>
      </c>
    </row>
    <row r="18" spans="1:7" ht="14.4">
      <c r="A18" s="48" t="s">
        <v>45</v>
      </c>
      <c r="B18" s="48" t="s">
        <v>199</v>
      </c>
      <c r="C18" s="48" t="s">
        <v>206</v>
      </c>
      <c r="D18" s="48" t="s">
        <v>186</v>
      </c>
      <c r="E18" s="48" t="s">
        <v>181</v>
      </c>
      <c r="F18" s="50">
        <v>46287</v>
      </c>
      <c r="G18" s="48" t="s">
        <v>207</v>
      </c>
    </row>
    <row r="19" spans="1:7" ht="14.4">
      <c r="A19" s="61" t="s">
        <v>47</v>
      </c>
      <c r="B19" s="61" t="s">
        <v>208</v>
      </c>
      <c r="C19" s="61" t="s">
        <v>209</v>
      </c>
      <c r="D19" s="61" t="s">
        <v>128</v>
      </c>
      <c r="E19" s="61" t="s">
        <v>181</v>
      </c>
      <c r="F19" s="62">
        <v>46296</v>
      </c>
      <c r="G19" s="61" t="s">
        <v>210</v>
      </c>
    </row>
    <row r="20" spans="1:7" ht="14.4">
      <c r="A20" s="48" t="s">
        <v>47</v>
      </c>
      <c r="B20" s="48" t="s">
        <v>208</v>
      </c>
      <c r="C20" s="48" t="s">
        <v>211</v>
      </c>
      <c r="D20" s="48" t="s">
        <v>212</v>
      </c>
      <c r="E20" s="48" t="s">
        <v>181</v>
      </c>
      <c r="F20" s="50">
        <v>46300</v>
      </c>
      <c r="G20" s="48" t="s">
        <v>213</v>
      </c>
    </row>
    <row r="21" spans="1:7" ht="14.4">
      <c r="A21" s="48" t="s">
        <v>47</v>
      </c>
      <c r="B21" s="48" t="s">
        <v>208</v>
      </c>
      <c r="C21" s="48" t="s">
        <v>214</v>
      </c>
      <c r="D21" s="48" t="s">
        <v>128</v>
      </c>
      <c r="E21" s="48" t="s">
        <v>215</v>
      </c>
      <c r="F21" s="50">
        <v>46309</v>
      </c>
      <c r="G21" s="48" t="s">
        <v>216</v>
      </c>
    </row>
    <row r="22" spans="1:7" ht="14.4">
      <c r="A22" s="48" t="s">
        <v>47</v>
      </c>
      <c r="B22" s="48" t="s">
        <v>208</v>
      </c>
      <c r="C22" s="48" t="s">
        <v>217</v>
      </c>
      <c r="D22" s="48" t="s">
        <v>212</v>
      </c>
      <c r="E22" s="48" t="s">
        <v>218</v>
      </c>
      <c r="F22" s="50">
        <v>46315</v>
      </c>
      <c r="G22" s="48" t="s">
        <v>219</v>
      </c>
    </row>
    <row r="23" spans="1:7" ht="14.4">
      <c r="A23" s="61" t="s">
        <v>49</v>
      </c>
      <c r="B23" s="61" t="s">
        <v>220</v>
      </c>
      <c r="C23" s="61" t="s">
        <v>221</v>
      </c>
      <c r="D23" s="61" t="s">
        <v>212</v>
      </c>
      <c r="E23" s="61" t="s">
        <v>218</v>
      </c>
      <c r="F23" s="62">
        <v>46320</v>
      </c>
      <c r="G23" s="61" t="s">
        <v>222</v>
      </c>
    </row>
    <row r="24" spans="1:7" ht="14.4">
      <c r="A24" s="48" t="s">
        <v>49</v>
      </c>
      <c r="B24" s="48" t="s">
        <v>220</v>
      </c>
      <c r="C24" s="48" t="s">
        <v>223</v>
      </c>
      <c r="D24" s="48" t="s">
        <v>180</v>
      </c>
      <c r="E24" s="48" t="s">
        <v>218</v>
      </c>
      <c r="F24" s="50">
        <v>46323</v>
      </c>
      <c r="G24" s="48" t="s">
        <v>224</v>
      </c>
    </row>
    <row r="25" spans="1:7" ht="14.4">
      <c r="A25" s="48" t="s">
        <v>49</v>
      </c>
      <c r="B25" s="48" t="s">
        <v>220</v>
      </c>
      <c r="C25" s="48" t="s">
        <v>225</v>
      </c>
      <c r="D25" s="48" t="s">
        <v>67</v>
      </c>
      <c r="E25" s="48" t="s">
        <v>218</v>
      </c>
      <c r="F25" s="50">
        <v>46327</v>
      </c>
      <c r="G25" s="48" t="s">
        <v>226</v>
      </c>
    </row>
    <row r="26" spans="1:7" ht="14.4">
      <c r="A26" s="48" t="s">
        <v>49</v>
      </c>
      <c r="B26" s="48" t="s">
        <v>220</v>
      </c>
      <c r="C26" s="48" t="s">
        <v>227</v>
      </c>
      <c r="D26" s="48" t="s">
        <v>228</v>
      </c>
      <c r="E26" s="48" t="s">
        <v>218</v>
      </c>
      <c r="F26" s="50">
        <v>46331</v>
      </c>
      <c r="G26" s="48" t="s">
        <v>229</v>
      </c>
    </row>
    <row r="27" spans="1:7" ht="14.4">
      <c r="A27" s="61" t="s">
        <v>51</v>
      </c>
      <c r="B27" s="61" t="s">
        <v>230</v>
      </c>
      <c r="C27" s="61" t="s">
        <v>231</v>
      </c>
      <c r="D27" s="61" t="s">
        <v>186</v>
      </c>
      <c r="E27" s="61" t="s">
        <v>218</v>
      </c>
      <c r="F27" s="62">
        <v>46341</v>
      </c>
      <c r="G27" s="61" t="s">
        <v>232</v>
      </c>
    </row>
    <row r="28" spans="1:7" ht="14.4">
      <c r="A28" s="48" t="s">
        <v>51</v>
      </c>
      <c r="B28" s="48" t="s">
        <v>230</v>
      </c>
      <c r="C28" s="48" t="s">
        <v>233</v>
      </c>
      <c r="D28" s="48" t="s">
        <v>228</v>
      </c>
      <c r="E28" s="48" t="s">
        <v>218</v>
      </c>
      <c r="F28" s="50">
        <v>46342</v>
      </c>
      <c r="G28" s="48" t="s">
        <v>234</v>
      </c>
    </row>
    <row r="29" spans="1:7" ht="14.4">
      <c r="A29" s="48" t="s">
        <v>51</v>
      </c>
      <c r="B29" s="48" t="s">
        <v>230</v>
      </c>
      <c r="C29" s="48" t="s">
        <v>235</v>
      </c>
      <c r="D29" s="48" t="s">
        <v>180</v>
      </c>
      <c r="E29" s="48" t="s">
        <v>218</v>
      </c>
      <c r="F29" s="50">
        <v>46343</v>
      </c>
      <c r="G29" s="48" t="s">
        <v>236</v>
      </c>
    </row>
    <row r="30" spans="1:7" ht="14.4">
      <c r="A30" s="48" t="s">
        <v>51</v>
      </c>
      <c r="B30" s="48" t="s">
        <v>237</v>
      </c>
      <c r="C30" s="48" t="s">
        <v>238</v>
      </c>
      <c r="D30" s="48" t="s">
        <v>67</v>
      </c>
      <c r="E30" s="48" t="s">
        <v>218</v>
      </c>
      <c r="F30" s="50">
        <v>46371</v>
      </c>
      <c r="G30" s="48" t="s">
        <v>239</v>
      </c>
    </row>
    <row r="31" spans="1:7" ht="14.4">
      <c r="A31" s="48" t="s">
        <v>51</v>
      </c>
      <c r="B31" s="48" t="s">
        <v>237</v>
      </c>
      <c r="C31" s="48" t="s">
        <v>240</v>
      </c>
      <c r="D31" s="48" t="s">
        <v>186</v>
      </c>
      <c r="E31" s="48" t="s">
        <v>218</v>
      </c>
      <c r="F31" s="50">
        <v>46374</v>
      </c>
      <c r="G31" s="48" t="s">
        <v>241</v>
      </c>
    </row>
    <row r="32" spans="1:7">
      <c r="A32" s="45"/>
      <c r="B32" s="45"/>
      <c r="C32" s="45"/>
      <c r="D32" s="45"/>
      <c r="E32" s="45"/>
      <c r="F32" s="45"/>
      <c r="G32" s="45"/>
    </row>
  </sheetData>
  <sheetProtection algorithmName="SHA-512" hashValue="gXKaqoeZtb/DTWeSeCexyL9y+OEjSQD+t3xIQPdYVkdCLYEhrJa+7I/q3n0R1VjmjVvsdcISuzrCvOn/Njx0ew==" saltValue="yn0X37eyPZ9E/Cd9Fai8BA==" spinCount="100000" sheet="1" scenarios="1" formatCells="0" formatColumns="0" formatRows="0" insertColumns="0" sort="0" autoFilter="0" pivotTables="0"/>
  <mergeCells count="5">
    <mergeCell ref="A1:G2"/>
    <mergeCell ref="A3:G3"/>
    <mergeCell ref="A5:G5"/>
    <mergeCell ref="I6:J8"/>
    <mergeCell ref="I9:J9"/>
  </mergeCells>
  <conditionalFormatting sqref="C8:C31">
    <cfRule type="expression" dxfId="19" priority="5">
      <formula>AND($A8&lt;&gt;"",$C8&lt;&gt;"",COUNTIFS($A$8:$A$31,$A8,$C$8:$C$31,$C8)&gt;1)</formula>
    </cfRule>
  </conditionalFormatting>
  <conditionalFormatting sqref="E8:E31">
    <cfRule type="expression" dxfId="18" priority="1">
      <formula>$E8="Hecho"</formula>
    </cfRule>
    <cfRule type="expression" dxfId="17" priority="2">
      <formula>$E8="En curso"</formula>
    </cfRule>
    <cfRule type="expression" dxfId="16" priority="3">
      <formula>$E8="Pendiente"</formula>
    </cfRule>
    <cfRule type="expression" dxfId="15" priority="4">
      <formula>$E8="No aplica"</formula>
    </cfRule>
  </conditionalFormatting>
  <dataValidations count="3">
    <dataValidation type="list" allowBlank="1" showErrorMessage="1" errorTitle="Opción inválida" error="Selecciona una opción de la lista." sqref="E8:E31" xr:uid="{00000000-0002-0000-0300-000000000000}">
      <formula1>"Hecho,En curso,Pendiente,No aplica"</formula1>
    </dataValidation>
    <dataValidation type="date" allowBlank="1" showErrorMessage="1" errorTitle="Fecha inválida" error="Ingresa una fecha real entre los años 2000 y 2100." sqref="F8:F31" xr:uid="{00000000-0002-0000-0300-000001000000}">
      <formula1>DATE(2000,1,1)</formula1>
      <formula2>DATE(2100,12,31)</formula2>
    </dataValidation>
    <dataValidation type="list" allowBlank="1" showErrorMessage="1" errorTitle="Código inválido" error="Usa G1, G2, G3, G4, G5 o POST." sqref="A8:A31" xr:uid="{00000000-0002-0000-0300-000002000000}">
      <formula1>"G1,G2,G3,G4,G5,POST"</formula1>
    </dataValidation>
  </dataValidations>
  <hyperlinks>
    <hyperlink ref="I9" r:id="rId1" xr:uid="{0E1F17EA-4701-4E84-A5DB-65F28AA79A14}"/>
  </hyperlinks>
  <pageMargins left="0.7" right="0.7" top="0.75" bottom="0.75" header="0.3" footer="0.3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L18"/>
  <sheetViews>
    <sheetView workbookViewId="0">
      <pane ySplit="7" topLeftCell="A8" activePane="bottomLeft" state="frozen"/>
      <selection pane="bottomLeft" sqref="A1:L2"/>
    </sheetView>
  </sheetViews>
  <sheetFormatPr baseColWidth="10" defaultColWidth="8.796875" defaultRowHeight="13.8"/>
  <cols>
    <col min="1" max="1" width="11" customWidth="1"/>
    <col min="2" max="2" width="29" customWidth="1"/>
    <col min="3" max="8" width="13" customWidth="1"/>
    <col min="9" max="10" width="17" customWidth="1"/>
    <col min="11" max="11" width="27" customWidth="1"/>
    <col min="12" max="12" width="52" customWidth="1"/>
  </cols>
  <sheetData>
    <row r="1" spans="1:12" ht="28.95" customHeight="1">
      <c r="A1" s="7" t="s">
        <v>242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</row>
    <row r="2" spans="1:12" ht="28.95" customHeight="1">
      <c r="A2" s="7"/>
      <c r="B2" s="7"/>
      <c r="C2" s="7"/>
      <c r="D2" s="7"/>
      <c r="E2" s="7"/>
      <c r="F2" s="7"/>
      <c r="G2" s="7"/>
      <c r="H2" s="7"/>
      <c r="I2" s="7"/>
      <c r="J2" s="7"/>
      <c r="K2" s="7"/>
      <c r="L2" s="7"/>
    </row>
    <row r="3" spans="1:12" ht="34.049999999999997" customHeight="1">
      <c r="A3" s="8" t="s">
        <v>243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</row>
    <row r="5" spans="1:12" ht="40.950000000000003" customHeight="1">
      <c r="A5" s="10" t="s">
        <v>244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</row>
    <row r="7" spans="1:12" ht="37.049999999999997" customHeight="1">
      <c r="A7" s="1" t="s">
        <v>173</v>
      </c>
      <c r="B7" s="1" t="s">
        <v>245</v>
      </c>
      <c r="C7" s="1" t="s">
        <v>61</v>
      </c>
      <c r="D7" s="1" t="s">
        <v>63</v>
      </c>
      <c r="E7" s="1" t="s">
        <v>65</v>
      </c>
      <c r="F7" s="1" t="s">
        <v>67</v>
      </c>
      <c r="G7" s="1" t="s">
        <v>69</v>
      </c>
      <c r="H7" s="1" t="s">
        <v>246</v>
      </c>
      <c r="I7" s="1" t="s">
        <v>247</v>
      </c>
      <c r="J7" s="1" t="s">
        <v>248</v>
      </c>
      <c r="K7" s="1" t="s">
        <v>249</v>
      </c>
      <c r="L7" s="1" t="s">
        <v>250</v>
      </c>
    </row>
    <row r="8" spans="1:12" ht="73.05" customHeight="1">
      <c r="A8" s="2" t="s">
        <v>40</v>
      </c>
      <c r="B8" s="2" t="s">
        <v>251</v>
      </c>
      <c r="C8" s="6">
        <v>4</v>
      </c>
      <c r="D8" s="6">
        <v>4</v>
      </c>
      <c r="E8" s="6">
        <v>3</v>
      </c>
      <c r="F8" s="6">
        <v>4</v>
      </c>
      <c r="G8" s="6">
        <v>4</v>
      </c>
      <c r="H8" s="5">
        <f>IF(COUNT(C8:G8)&lt;5,"",AVERAGE(C8:G8))</f>
        <v>3.8</v>
      </c>
      <c r="I8" s="6" t="s">
        <v>252</v>
      </c>
      <c r="J8" s="6" t="s">
        <v>253</v>
      </c>
      <c r="K8" s="4" t="str">
        <f>IF(I8="No","BLOQUEADA",IF(COUNT(C8:G8)=0,"SIN DATOS",IF(COUNT(C8:G8)&lt;5,"FALTA INFO",IF(OR(MIN(C8:G8)&lt;1,MAX(C8:G8)&gt;5,C8&lt;&gt;INT(C8),D8&lt;&gt;INT(D8),E8&lt;&gt;INT(E8),F8&lt;&gt;INT(F8),G8&lt;&gt;INT(G8),NOT(ISNUMBER(Proyecto!$B$19)),Proyecto!$B$19&lt;1,Proyecto!$B$19&gt;5,I8&lt;&gt;"Sí",J8&lt;&gt;"Completa",COUNTIF(Actividades!$A$8:$A$31,A8)=0,COUNTIFS(Actividades!$A$8:$A$31,A8,Actividades!$E$8:$E$31,"Hecho")+COUNTIFS(Actividades!$A$8:$A$31,A8,Actividades!$E$8:$E$31,"No aplica")&lt;&gt;COUNTIF(Actividades!$A$8:$A$31,A8),COUNTIFS(Actividades!$A$8:$A$31,A8,Actividades!$C$8:$C$31,"=")&gt;0,COUNTIFS(Actividades!$A$8:$A$31,A8,Actividades!$D$8:$D$31,"=")&gt;0,COUNTIFS(Actividades!$A$8:$A$31,A8,Actividades!$G$8:$G$31,"=")&gt;0,COUNTIFS(Actividades!$A$8:$A$31,A8,Actividades!$F$8:$F$31,"&gt;=36526")&lt;&gt;COUNTIF(Actividades!$A$8:$A$31,A8),COUNTA(Actividades!$A$8:$A$31)-COUNTIF(Actividades!$A$8:$A$31,"G1")-COUNTIF(Actividades!$A$8:$A$31,"G2")-COUNTIF(Actividades!$A$8:$A$31,"G3")-COUNTIF(Actividades!$A$8:$A$31,"G4")-COUNTIF(Actividades!$A$8:$A$31,"G5")-COUNTIF(Actividades!$A$8:$A$31,"POST")+COUNTIFS(Actividades!$C$8:$C$31,"&lt;&gt;",Actividades!$A$8:$A$31,"=")&gt;0,OR(Proyecto!$B$6="",Proyecto!$B$7="",Proyecto!$B$8="",Proyecto!$B$9="",Proyecto!$B$10=""),NOT(ISNUMBER(Proyecto!$B$11)),NOT(ISNUMBER(Proyecto!$B$12)),Proyecto!$B$11&lt;=0,Proyecto!$B$12&lt;Proyecto!$B$11,H8&lt;Proyecto!$B$19),"REVISAR","APTA PARA DECISIÓN"))))</f>
        <v>APTA PARA DECISIÓN</v>
      </c>
      <c r="L8" s="3" t="s">
        <v>254</v>
      </c>
    </row>
    <row r="9" spans="1:12" ht="73.05" customHeight="1">
      <c r="A9" s="2" t="s">
        <v>43</v>
      </c>
      <c r="B9" s="2" t="s">
        <v>53</v>
      </c>
      <c r="C9" s="6">
        <v>4</v>
      </c>
      <c r="D9" s="6">
        <v>4</v>
      </c>
      <c r="E9" s="6">
        <v>4</v>
      </c>
      <c r="F9" s="6">
        <v>4</v>
      </c>
      <c r="G9" s="6">
        <v>4</v>
      </c>
      <c r="H9" s="5">
        <f>IF(COUNT(C9:G9)&lt;5,"",AVERAGE(C9:G9))</f>
        <v>4</v>
      </c>
      <c r="I9" s="6" t="s">
        <v>252</v>
      </c>
      <c r="J9" s="6" t="s">
        <v>253</v>
      </c>
      <c r="K9" s="4" t="str">
        <f>IF(I9="No","BLOQUEADA",IF(COUNT(C9:G9)=0,"SIN DATOS",IF(COUNT(C9:G9)&lt;5,"FALTA INFO",IF(OR(MIN(C9:G9)&lt;1,MAX(C9:G9)&gt;5,C9&lt;&gt;INT(C9),D9&lt;&gt;INT(D9),E9&lt;&gt;INT(E9),F9&lt;&gt;INT(F9),G9&lt;&gt;INT(G9),NOT(ISNUMBER(Proyecto!$B$19)),Proyecto!$B$19&lt;1,Proyecto!$B$19&gt;5,I9&lt;&gt;"Sí",J9&lt;&gt;"Completa",COUNTIF(Actividades!$A$8:$A$31,A9)=0,COUNTIFS(Actividades!$A$8:$A$31,A9,Actividades!$E$8:$E$31,"Hecho")+COUNTIFS(Actividades!$A$8:$A$31,A9,Actividades!$E$8:$E$31,"No aplica")&lt;&gt;COUNTIF(Actividades!$A$8:$A$31,A9),COUNTIFS(Actividades!$A$8:$A$31,A9,Actividades!$C$8:$C$31,"=")&gt;0,COUNTIFS(Actividades!$A$8:$A$31,A9,Actividades!$D$8:$D$31,"=")&gt;0,COUNTIFS(Actividades!$A$8:$A$31,A9,Actividades!$G$8:$G$31,"=")&gt;0,COUNTIFS(Actividades!$A$8:$A$31,A9,Actividades!$F$8:$F$31,"&gt;=36526")&lt;&gt;COUNTIF(Actividades!$A$8:$A$31,A9),COUNTA(Actividades!$A$8:$A$31)-COUNTIF(Actividades!$A$8:$A$31,"G1")-COUNTIF(Actividades!$A$8:$A$31,"G2")-COUNTIF(Actividades!$A$8:$A$31,"G3")-COUNTIF(Actividades!$A$8:$A$31,"G4")-COUNTIF(Actividades!$A$8:$A$31,"G5")-COUNTIF(Actividades!$A$8:$A$31,"POST")+COUNTIFS(Actividades!$C$8:$C$31,"&lt;&gt;",Actividades!$A$8:$A$31,"=")&gt;0,OR(Proyecto!$B$6="",Proyecto!$B$7="",Proyecto!$B$8="",Proyecto!$B$9="",Proyecto!$B$10=""),NOT(ISNUMBER(Proyecto!$B$11)),NOT(ISNUMBER(Proyecto!$B$12)),Proyecto!$B$11&lt;=0,Proyecto!$B$12&lt;Proyecto!$B$11,H9&lt;Proyecto!$B$19,Decisiones!B8&lt;&gt;"Avanzar",Decisiones!G8&lt;&gt;"REGISTRADA"),"REVISAR","APTA PARA DECISIÓN"))))</f>
        <v>APTA PARA DECISIÓN</v>
      </c>
      <c r="L9" s="3" t="s">
        <v>255</v>
      </c>
    </row>
    <row r="10" spans="1:12" ht="73.05" customHeight="1">
      <c r="A10" s="2" t="s">
        <v>45</v>
      </c>
      <c r="B10" s="2" t="s">
        <v>208</v>
      </c>
      <c r="C10" s="6">
        <v>5</v>
      </c>
      <c r="D10" s="6">
        <v>4</v>
      </c>
      <c r="E10" s="6">
        <v>4</v>
      </c>
      <c r="F10" s="6">
        <v>4</v>
      </c>
      <c r="G10" s="6">
        <v>4</v>
      </c>
      <c r="H10" s="5">
        <f>IF(COUNT(C10:G10)&lt;5,"",AVERAGE(C10:G10))</f>
        <v>4.2</v>
      </c>
      <c r="I10" s="6" t="s">
        <v>252</v>
      </c>
      <c r="J10" s="6" t="s">
        <v>253</v>
      </c>
      <c r="K10" s="4" t="str">
        <f>IF(I10="No","BLOQUEADA",IF(COUNT(C10:G10)=0,"SIN DATOS",IF(COUNT(C10:G10)&lt;5,"FALTA INFO",IF(OR(MIN(C10:G10)&lt;1,MAX(C10:G10)&gt;5,C10&lt;&gt;INT(C10),D10&lt;&gt;INT(D10),E10&lt;&gt;INT(E10),F10&lt;&gt;INT(F10),G10&lt;&gt;INT(G10),NOT(ISNUMBER(Proyecto!$B$19)),Proyecto!$B$19&lt;1,Proyecto!$B$19&gt;5,I10&lt;&gt;"Sí",J10&lt;&gt;"Completa",COUNTIF(Actividades!$A$8:$A$31,A10)=0,COUNTIFS(Actividades!$A$8:$A$31,A10,Actividades!$E$8:$E$31,"Hecho")+COUNTIFS(Actividades!$A$8:$A$31,A10,Actividades!$E$8:$E$31,"No aplica")&lt;&gt;COUNTIF(Actividades!$A$8:$A$31,A10),COUNTIFS(Actividades!$A$8:$A$31,A10,Actividades!$C$8:$C$31,"=")&gt;0,COUNTIFS(Actividades!$A$8:$A$31,A10,Actividades!$D$8:$D$31,"=")&gt;0,COUNTIFS(Actividades!$A$8:$A$31,A10,Actividades!$G$8:$G$31,"=")&gt;0,COUNTIFS(Actividades!$A$8:$A$31,A10,Actividades!$F$8:$F$31,"&gt;=36526")&lt;&gt;COUNTIF(Actividades!$A$8:$A$31,A10),COUNTA(Actividades!$A$8:$A$31)-COUNTIF(Actividades!$A$8:$A$31,"G1")-COUNTIF(Actividades!$A$8:$A$31,"G2")-COUNTIF(Actividades!$A$8:$A$31,"G3")-COUNTIF(Actividades!$A$8:$A$31,"G4")-COUNTIF(Actividades!$A$8:$A$31,"G5")-COUNTIF(Actividades!$A$8:$A$31,"POST")+COUNTIFS(Actividades!$C$8:$C$31,"&lt;&gt;",Actividades!$A$8:$A$31,"=")&gt;0,OR(Proyecto!$B$6="",Proyecto!$B$7="",Proyecto!$B$8="",Proyecto!$B$9="",Proyecto!$B$10=""),NOT(ISNUMBER(Proyecto!$B$11)),NOT(ISNUMBER(Proyecto!$B$12)),Proyecto!$B$11&lt;=0,Proyecto!$B$12&lt;Proyecto!$B$11,H10&lt;Proyecto!$B$19,Proyecto!$B$28&lt;&gt;"PROYECCIÓN POSITIVA",Decisiones!B9&lt;&gt;"Avanzar",Decisiones!G9&lt;&gt;"REGISTRADA"),"REVISAR","APTA PARA DECISIÓN"))))</f>
        <v>APTA PARA DECISIÓN</v>
      </c>
      <c r="L10" s="3" t="s">
        <v>256</v>
      </c>
    </row>
    <row r="11" spans="1:12" ht="73.05" customHeight="1">
      <c r="A11" s="2" t="s">
        <v>47</v>
      </c>
      <c r="B11" s="2" t="s">
        <v>257</v>
      </c>
      <c r="C11" s="6">
        <v>4</v>
      </c>
      <c r="D11" s="6">
        <v>4</v>
      </c>
      <c r="E11" s="6">
        <v>2</v>
      </c>
      <c r="F11" s="6">
        <v>3</v>
      </c>
      <c r="G11" s="6">
        <v>3</v>
      </c>
      <c r="H11" s="5">
        <f>IF(COUNT(C11:G11)&lt;5,"",AVERAGE(C11:G11))</f>
        <v>3.2</v>
      </c>
      <c r="I11" s="6" t="s">
        <v>258</v>
      </c>
      <c r="J11" s="6" t="s">
        <v>259</v>
      </c>
      <c r="K11" s="4" t="str">
        <f>IF(I11="No","BLOQUEADA",IF(COUNT(C11:G11)=0,"SIN DATOS",IF(COUNT(C11:G11)&lt;5,"FALTA INFO",IF(OR(MIN(C11:G11)&lt;1,MAX(C11:G11)&gt;5,C11&lt;&gt;INT(C11),D11&lt;&gt;INT(D11),E11&lt;&gt;INT(E11),F11&lt;&gt;INT(F11),G11&lt;&gt;INT(G11),NOT(ISNUMBER(Proyecto!$B$19)),Proyecto!$B$19&lt;1,Proyecto!$B$19&gt;5,I11&lt;&gt;"Sí",J11&lt;&gt;"Completa",COUNTIF(Actividades!$A$8:$A$31,A11)=0,COUNTIFS(Actividades!$A$8:$A$31,A11,Actividades!$E$8:$E$31,"Hecho")+COUNTIFS(Actividades!$A$8:$A$31,A11,Actividades!$E$8:$E$31,"No aplica")&lt;&gt;COUNTIF(Actividades!$A$8:$A$31,A11),COUNTIFS(Actividades!$A$8:$A$31,A11,Actividades!$C$8:$C$31,"=")&gt;0,COUNTIFS(Actividades!$A$8:$A$31,A11,Actividades!$D$8:$D$31,"=")&gt;0,COUNTIFS(Actividades!$A$8:$A$31,A11,Actividades!$G$8:$G$31,"=")&gt;0,COUNTIFS(Actividades!$A$8:$A$31,A11,Actividades!$F$8:$F$31,"&gt;=36526")&lt;&gt;COUNTIF(Actividades!$A$8:$A$31,A11),COUNTA(Actividades!$A$8:$A$31)-COUNTIF(Actividades!$A$8:$A$31,"G1")-COUNTIF(Actividades!$A$8:$A$31,"G2")-COUNTIF(Actividades!$A$8:$A$31,"G3")-COUNTIF(Actividades!$A$8:$A$31,"G4")-COUNTIF(Actividades!$A$8:$A$31,"G5")-COUNTIF(Actividades!$A$8:$A$31,"POST")+COUNTIFS(Actividades!$C$8:$C$31,"&lt;&gt;",Actividades!$A$8:$A$31,"=")&gt;0,OR(Proyecto!$B$6="",Proyecto!$B$7="",Proyecto!$B$8="",Proyecto!$B$9="",Proyecto!$B$10=""),NOT(ISNUMBER(Proyecto!$B$11)),NOT(ISNUMBER(Proyecto!$B$12)),Proyecto!$B$11&lt;=0,Proyecto!$B$12&lt;Proyecto!$B$11,H11&lt;Proyecto!$B$19,Proyecto!$B$28&lt;&gt;"PROYECCIÓN POSITIVA",Decisiones!B10&lt;&gt;"Avanzar",Decisiones!G10&lt;&gt;"REGISTRADA"),"REVISAR","APTA PARA DECISIÓN"))))</f>
        <v>BLOQUEADA</v>
      </c>
      <c r="L11" s="3" t="s">
        <v>260</v>
      </c>
    </row>
    <row r="12" spans="1:12" ht="73.05" customHeight="1">
      <c r="A12" s="2" t="s">
        <v>49</v>
      </c>
      <c r="B12" s="2" t="s">
        <v>230</v>
      </c>
      <c r="C12" s="6"/>
      <c r="D12" s="6"/>
      <c r="E12" s="6"/>
      <c r="F12" s="6"/>
      <c r="G12" s="6"/>
      <c r="H12" s="5" t="str">
        <f>IF(COUNT(C12:G12)&lt;5,"",AVERAGE(C12:G12))</f>
        <v/>
      </c>
      <c r="I12" s="6" t="s">
        <v>218</v>
      </c>
      <c r="J12" s="6" t="s">
        <v>218</v>
      </c>
      <c r="K12" s="4" t="str">
        <f>IF(I12="No","BLOQUEADA",IF(COUNT(C12:G12)=0,"SIN DATOS",IF(COUNT(C12:G12)&lt;5,"FALTA INFO",IF(OR(MIN(C12:G12)&lt;1,MAX(C12:G12)&gt;5,C12&lt;&gt;INT(C12),D12&lt;&gt;INT(D12),E12&lt;&gt;INT(E12),F12&lt;&gt;INT(F12),G12&lt;&gt;INT(G12),NOT(ISNUMBER(Proyecto!$B$19)),Proyecto!$B$19&lt;1,Proyecto!$B$19&gt;5,I12&lt;&gt;"Sí",J12&lt;&gt;"Completa",COUNTIF(Actividades!$A$8:$A$31,A12)=0,COUNTIFS(Actividades!$A$8:$A$31,A12,Actividades!$E$8:$E$31,"Hecho")+COUNTIFS(Actividades!$A$8:$A$31,A12,Actividades!$E$8:$E$31,"No aplica")&lt;&gt;COUNTIF(Actividades!$A$8:$A$31,A12),COUNTIFS(Actividades!$A$8:$A$31,A12,Actividades!$C$8:$C$31,"=")&gt;0,COUNTIFS(Actividades!$A$8:$A$31,A12,Actividades!$D$8:$D$31,"=")&gt;0,COUNTIFS(Actividades!$A$8:$A$31,A12,Actividades!$G$8:$G$31,"=")&gt;0,COUNTIFS(Actividades!$A$8:$A$31,A12,Actividades!$F$8:$F$31,"&gt;=36526")&lt;&gt;COUNTIF(Actividades!$A$8:$A$31,A12),COUNTA(Actividades!$A$8:$A$31)-COUNTIF(Actividades!$A$8:$A$31,"G1")-COUNTIF(Actividades!$A$8:$A$31,"G2")-COUNTIF(Actividades!$A$8:$A$31,"G3")-COUNTIF(Actividades!$A$8:$A$31,"G4")-COUNTIF(Actividades!$A$8:$A$31,"G5")-COUNTIF(Actividades!$A$8:$A$31,"POST")+COUNTIFS(Actividades!$C$8:$C$31,"&lt;&gt;",Actividades!$A$8:$A$31,"=")&gt;0,OR(Proyecto!$B$6="",Proyecto!$B$7="",Proyecto!$B$8="",Proyecto!$B$9="",Proyecto!$B$10=""),NOT(ISNUMBER(Proyecto!$B$11)),NOT(ISNUMBER(Proyecto!$B$12)),Proyecto!$B$11&lt;=0,Proyecto!$B$12&lt;Proyecto!$B$11,H12&lt;Proyecto!$B$19,Proyecto!$B$28&lt;&gt;"PROYECCIÓN POSITIVA",Decisiones!B11&lt;&gt;"Avanzar",Decisiones!G11&lt;&gt;"REGISTRADA"),"REVISAR","APTA PARA DECISIÓN"))))</f>
        <v>SIN DATOS</v>
      </c>
      <c r="L12" s="3" t="s">
        <v>261</v>
      </c>
    </row>
    <row r="15" spans="1:12" ht="28.95" customHeight="1">
      <c r="A15" s="9" t="s">
        <v>262</v>
      </c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</row>
    <row r="16" spans="1:12" ht="42" customHeight="1">
      <c r="A16" s="13" t="s">
        <v>263</v>
      </c>
      <c r="B16" s="13"/>
      <c r="C16" s="13"/>
      <c r="D16" s="13"/>
      <c r="E16" s="13"/>
      <c r="F16" s="13"/>
      <c r="G16" s="13"/>
      <c r="H16" s="13"/>
      <c r="I16" s="13"/>
      <c r="J16" s="13"/>
      <c r="K16" s="13"/>
      <c r="L16" s="13"/>
    </row>
    <row r="17" spans="1:12" ht="40.049999999999997" customHeight="1">
      <c r="A17" s="12" t="s">
        <v>264</v>
      </c>
      <c r="B17" s="12"/>
      <c r="C17" s="12"/>
      <c r="D17" s="12"/>
      <c r="E17" s="12"/>
      <c r="F17" s="12"/>
      <c r="G17" s="12"/>
      <c r="H17" s="12"/>
      <c r="I17" s="12"/>
      <c r="J17" s="12"/>
      <c r="K17" s="12"/>
      <c r="L17" s="12"/>
    </row>
    <row r="18" spans="1:12" ht="39" customHeight="1">
      <c r="A18" s="11" t="s">
        <v>265</v>
      </c>
      <c r="B18" s="11"/>
      <c r="C18" s="11"/>
      <c r="D18" s="11"/>
      <c r="E18" s="11"/>
      <c r="F18" s="11"/>
      <c r="G18" s="11"/>
      <c r="H18" s="11"/>
      <c r="I18" s="11"/>
      <c r="J18" s="11"/>
      <c r="K18" s="11"/>
      <c r="L18" s="11"/>
    </row>
  </sheetData>
  <mergeCells count="7">
    <mergeCell ref="A17:L17"/>
    <mergeCell ref="A18:L18"/>
    <mergeCell ref="A1:L2"/>
    <mergeCell ref="A3:L3"/>
    <mergeCell ref="A5:L5"/>
    <mergeCell ref="A15:L15"/>
    <mergeCell ref="A16:L16"/>
  </mergeCells>
  <conditionalFormatting sqref="K8:K12">
    <cfRule type="expression" dxfId="14" priority="1">
      <formula>$K8="BLOQUEADA"</formula>
    </cfRule>
    <cfRule type="expression" dxfId="13" priority="2">
      <formula>$K8="REVISAR"</formula>
    </cfRule>
    <cfRule type="expression" dxfId="12" priority="3">
      <formula>$K8="FALTA INFO"</formula>
    </cfRule>
    <cfRule type="expression" dxfId="11" priority="4">
      <formula>$K8="SIN DATOS"</formula>
    </cfRule>
    <cfRule type="expression" dxfId="10" priority="5">
      <formula>$K8="APTA PARA DECISIÓN"</formula>
    </cfRule>
  </conditionalFormatting>
  <dataValidations count="3">
    <dataValidation type="whole" allowBlank="1" showErrorMessage="1" errorTitle="Puntuación inválida" error="Ingresa un número entero del 1 al 5." sqref="C8:G12" xr:uid="{00000000-0002-0000-0400-000000000000}">
      <formula1>1</formula1>
      <formula2>5</formula2>
    </dataValidation>
    <dataValidation type="list" allowBlank="1" showErrorMessage="1" errorTitle="Opción inválida" error="Selecciona una opción de la lista." sqref="I8:I12" xr:uid="{00000000-0002-0000-0400-000001000000}">
      <formula1>"Sí,No,Pendiente"</formula1>
    </dataValidation>
    <dataValidation type="list" allowBlank="1" showErrorMessage="1" errorTitle="Opción inválida" error="Selecciona una opción de la lista." sqref="J8:J12" xr:uid="{00000000-0002-0000-0400-000002000000}">
      <formula1>"Completa,Incompleta,Pendiente"</formula1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H18"/>
  <sheetViews>
    <sheetView workbookViewId="0">
      <pane ySplit="7" topLeftCell="A8" activePane="bottomLeft" state="frozen"/>
      <selection pane="bottomLeft" sqref="A1:H2"/>
    </sheetView>
  </sheetViews>
  <sheetFormatPr baseColWidth="10" defaultColWidth="8.796875" defaultRowHeight="13.8"/>
  <cols>
    <col min="1" max="1" width="11" style="15" customWidth="1"/>
    <col min="2" max="3" width="17" style="15" customWidth="1"/>
    <col min="4" max="4" width="23" style="15" customWidth="1"/>
    <col min="5" max="5" width="53" style="15" customWidth="1"/>
    <col min="6" max="6" width="48" style="15" customWidth="1"/>
    <col min="7" max="7" width="23" style="15" customWidth="1"/>
    <col min="8" max="8" width="18" style="15" customWidth="1"/>
    <col min="9" max="16384" width="8.796875" style="15"/>
  </cols>
  <sheetData>
    <row r="1" spans="1:8" ht="28.95" customHeight="1">
      <c r="A1" s="14" t="s">
        <v>266</v>
      </c>
      <c r="B1" s="14"/>
      <c r="C1" s="14"/>
      <c r="D1" s="14"/>
      <c r="E1" s="14"/>
      <c r="F1" s="14"/>
      <c r="G1" s="14"/>
      <c r="H1" s="14"/>
    </row>
    <row r="2" spans="1:8" ht="28.95" customHeight="1">
      <c r="A2" s="14"/>
      <c r="B2" s="14"/>
      <c r="C2" s="14"/>
      <c r="D2" s="14"/>
      <c r="E2" s="14"/>
      <c r="F2" s="14"/>
      <c r="G2" s="14"/>
      <c r="H2" s="14"/>
    </row>
    <row r="3" spans="1:8" ht="34.049999999999997" customHeight="1">
      <c r="A3" s="16" t="s">
        <v>267</v>
      </c>
      <c r="B3" s="16"/>
      <c r="C3" s="16"/>
      <c r="D3" s="16"/>
      <c r="E3" s="16"/>
      <c r="F3" s="16"/>
      <c r="G3" s="16"/>
      <c r="H3" s="16"/>
    </row>
    <row r="5" spans="1:8" ht="42" customHeight="1">
      <c r="A5" s="18" t="s">
        <v>268</v>
      </c>
      <c r="B5" s="18"/>
      <c r="C5" s="18"/>
      <c r="D5" s="18"/>
      <c r="E5" s="18"/>
      <c r="F5" s="18"/>
      <c r="G5" s="18"/>
      <c r="H5" s="18"/>
    </row>
    <row r="7" spans="1:8" ht="37.049999999999997" customHeight="1">
      <c r="A7" s="31" t="s">
        <v>173</v>
      </c>
      <c r="B7" s="31" t="s">
        <v>110</v>
      </c>
      <c r="C7" s="31" t="s">
        <v>269</v>
      </c>
      <c r="D7" s="31" t="s">
        <v>134</v>
      </c>
      <c r="E7" s="31" t="s">
        <v>270</v>
      </c>
      <c r="F7" s="31" t="s">
        <v>271</v>
      </c>
      <c r="G7" s="31" t="s">
        <v>272</v>
      </c>
      <c r="H7" s="31" t="s">
        <v>273</v>
      </c>
    </row>
    <row r="8" spans="1:8" ht="78" customHeight="1">
      <c r="A8" s="32" t="s">
        <v>40</v>
      </c>
      <c r="B8" s="36" t="s">
        <v>85</v>
      </c>
      <c r="C8" s="37">
        <v>46269</v>
      </c>
      <c r="D8" s="36" t="s">
        <v>186</v>
      </c>
      <c r="E8" s="36" t="s">
        <v>274</v>
      </c>
      <c r="F8" s="36" t="s">
        <v>275</v>
      </c>
      <c r="G8" s="38" t="str">
        <f>IF(OR(B8="",B8="Sin evaluar"),"PENDIENTE",IF(OR(AND(B8&lt;&gt;"Avanzar",B8&lt;&gt;"Corregir",B8&lt;&gt;"En espera",B8&lt;&gt;"Detener"),NOT(ISNUMBER(C8)),C8="",D8="",E8="",F8="",AND(ISNUMBER(C8),C8&lt;=0),AND(H8&lt;&gt;"",IF(ISNUMBER(H8),H8&lt;C8,TRUE))),"FALTA INFO",IF(AND(B8="Avanzar",Evaluacion!K8&lt;&gt;"APTA PARA DECISIÓN"),"REVISAR AVANCE","REGISTRADA")))</f>
        <v>REGISTRADA</v>
      </c>
      <c r="H8" s="37">
        <v>46276</v>
      </c>
    </row>
    <row r="9" spans="1:8" ht="78" customHeight="1">
      <c r="A9" s="32" t="s">
        <v>43</v>
      </c>
      <c r="B9" s="36" t="s">
        <v>85</v>
      </c>
      <c r="C9" s="37">
        <v>46276</v>
      </c>
      <c r="D9" s="36" t="s">
        <v>186</v>
      </c>
      <c r="E9" s="36" t="s">
        <v>276</v>
      </c>
      <c r="F9" s="36" t="s">
        <v>277</v>
      </c>
      <c r="G9" s="38" t="str">
        <f>IF(OR(B9="",B9="Sin evaluar"),"PENDIENTE",IF(OR(AND(B9&lt;&gt;"Avanzar",B9&lt;&gt;"Corregir",B9&lt;&gt;"En espera",B9&lt;&gt;"Detener"),NOT(ISNUMBER(C9)),C9="",D9="",E9="",F9="",AND(ISNUMBER(C9),C9&lt;=0),AND(H9&lt;&gt;"",IF(ISNUMBER(H9),H9&lt;C9,TRUE))),"FALTA INFO",IF(AND(B9="Avanzar",Evaluacion!K9&lt;&gt;"APTA PARA DECISIÓN"),"REVISAR AVANCE","REGISTRADA")))</f>
        <v>REGISTRADA</v>
      </c>
      <c r="H9" s="37">
        <v>46287</v>
      </c>
    </row>
    <row r="10" spans="1:8" ht="78" customHeight="1">
      <c r="A10" s="32" t="s">
        <v>45</v>
      </c>
      <c r="B10" s="36" t="s">
        <v>85</v>
      </c>
      <c r="C10" s="37">
        <v>46287</v>
      </c>
      <c r="D10" s="36" t="s">
        <v>186</v>
      </c>
      <c r="E10" s="36" t="s">
        <v>278</v>
      </c>
      <c r="F10" s="36" t="s">
        <v>279</v>
      </c>
      <c r="G10" s="38" t="str">
        <f>IF(OR(B10="",B10="Sin evaluar"),"PENDIENTE",IF(OR(AND(B10&lt;&gt;"Avanzar",B10&lt;&gt;"Corregir",B10&lt;&gt;"En espera",B10&lt;&gt;"Detener"),NOT(ISNUMBER(C10)),C10="",D10="",E10="",F10="",AND(ISNUMBER(C10),C10&lt;=0),AND(H10&lt;&gt;"",IF(ISNUMBER(H10),H10&lt;C10,TRUE))),"FALTA INFO",IF(AND(B10="Avanzar",Evaluacion!K10&lt;&gt;"APTA PARA DECISIÓN"),"REVISAR AVANCE","REGISTRADA")))</f>
        <v>REGISTRADA</v>
      </c>
      <c r="H10" s="37">
        <v>46302</v>
      </c>
    </row>
    <row r="11" spans="1:8" ht="78" customHeight="1">
      <c r="A11" s="32" t="s">
        <v>47</v>
      </c>
      <c r="B11" s="36" t="s">
        <v>88</v>
      </c>
      <c r="C11" s="37">
        <v>46302</v>
      </c>
      <c r="D11" s="36" t="s">
        <v>280</v>
      </c>
      <c r="E11" s="36" t="s">
        <v>281</v>
      </c>
      <c r="F11" s="36" t="s">
        <v>282</v>
      </c>
      <c r="G11" s="38" t="str">
        <f>IF(OR(B11="",B11="Sin evaluar"),"PENDIENTE",IF(OR(AND(B11&lt;&gt;"Avanzar",B11&lt;&gt;"Corregir",B11&lt;&gt;"En espera",B11&lt;&gt;"Detener"),NOT(ISNUMBER(C11)),C11="",D11="",E11="",F11="",AND(ISNUMBER(C11),C11&lt;=0),AND(H11&lt;&gt;"",IF(ISNUMBER(H11),H11&lt;C11,TRUE))),"FALTA INFO",IF(AND(B11="Avanzar",Evaluacion!K11&lt;&gt;"APTA PARA DECISIÓN"),"REVISAR AVANCE","REGISTRADA")))</f>
        <v>REGISTRADA</v>
      </c>
      <c r="H11" s="37">
        <v>46316</v>
      </c>
    </row>
    <row r="12" spans="1:8" ht="78" customHeight="1">
      <c r="A12" s="32" t="s">
        <v>49</v>
      </c>
      <c r="B12" s="36" t="s">
        <v>283</v>
      </c>
      <c r="C12" s="37"/>
      <c r="D12" s="36"/>
      <c r="E12" s="36"/>
      <c r="F12" s="36" t="s">
        <v>284</v>
      </c>
      <c r="G12" s="38" t="str">
        <f>IF(OR(B12="",B12="Sin evaluar"),"PENDIENTE",IF(OR(AND(B12&lt;&gt;"Avanzar",B12&lt;&gt;"Corregir",B12&lt;&gt;"En espera",B12&lt;&gt;"Detener"),NOT(ISNUMBER(C12)),C12="",D12="",E12="",F12="",AND(ISNUMBER(C12),C12&lt;=0),AND(H12&lt;&gt;"",IF(ISNUMBER(H12),H12&lt;C12,TRUE))),"FALTA INFO",IF(AND(B12="Avanzar",Evaluacion!K12&lt;&gt;"APTA PARA DECISIÓN"),"REVISAR AVANCE","REGISTRADA")))</f>
        <v>PENDIENTE</v>
      </c>
      <c r="H12" s="37"/>
    </row>
    <row r="15" spans="1:8" ht="28.95" customHeight="1">
      <c r="A15" s="17" t="s">
        <v>285</v>
      </c>
      <c r="B15" s="17"/>
      <c r="C15" s="17"/>
      <c r="D15" s="17"/>
      <c r="E15" s="17"/>
      <c r="F15" s="17"/>
      <c r="G15" s="17"/>
      <c r="H15" s="17"/>
    </row>
    <row r="16" spans="1:8" ht="51" customHeight="1">
      <c r="A16" s="39" t="s">
        <v>286</v>
      </c>
      <c r="B16" s="39"/>
      <c r="C16" s="39"/>
      <c r="D16" s="39"/>
      <c r="E16" s="39"/>
      <c r="F16" s="39"/>
      <c r="G16" s="39"/>
      <c r="H16" s="39"/>
    </row>
    <row r="17" spans="1:8" ht="40.950000000000003" customHeight="1">
      <c r="A17" s="18" t="s">
        <v>287</v>
      </c>
      <c r="B17" s="18"/>
      <c r="C17" s="18"/>
      <c r="D17" s="18"/>
      <c r="E17" s="18"/>
      <c r="F17" s="18"/>
      <c r="G17" s="18"/>
      <c r="H17" s="18"/>
    </row>
    <row r="18" spans="1:8" ht="40.950000000000003" customHeight="1">
      <c r="A18" s="19" t="s">
        <v>288</v>
      </c>
      <c r="B18" s="19"/>
      <c r="C18" s="19"/>
      <c r="D18" s="19"/>
      <c r="E18" s="19"/>
      <c r="F18" s="19"/>
      <c r="G18" s="19"/>
      <c r="H18" s="19"/>
    </row>
  </sheetData>
  <mergeCells count="7">
    <mergeCell ref="A17:H17"/>
    <mergeCell ref="A18:H18"/>
    <mergeCell ref="A1:H2"/>
    <mergeCell ref="A3:H3"/>
    <mergeCell ref="A5:H5"/>
    <mergeCell ref="A15:H15"/>
    <mergeCell ref="A16:H16"/>
  </mergeCells>
  <conditionalFormatting sqref="G8:G12">
    <cfRule type="expression" dxfId="9" priority="1">
      <formula>$G8="REVISAR AVANCE"</formula>
    </cfRule>
    <cfRule type="expression" dxfId="8" priority="2">
      <formula>$G8="REGISTRADA"</formula>
    </cfRule>
    <cfRule type="expression" dxfId="7" priority="3">
      <formula>$G8="FALTA INFO"</formula>
    </cfRule>
  </conditionalFormatting>
  <dataValidations count="2">
    <dataValidation type="list" allowBlank="1" showErrorMessage="1" errorTitle="Opción inválida" error="Selecciona una opción de la lista." sqref="B8:B12" xr:uid="{00000000-0002-0000-0500-000000000000}">
      <formula1>"Avanzar,Corregir,En espera,Detener,Sin evaluar"</formula1>
    </dataValidation>
    <dataValidation type="date" allowBlank="1" showErrorMessage="1" errorTitle="Fecha inválida" error="Ingresa una fecha real entre los años 2000 y 2100." sqref="C8:C12 H8:H12" xr:uid="{00000000-0002-0000-0500-000001000000}">
      <formula1>DATE(2000,1,1)</formula1>
      <formula2>DATE(2100,12,31)</formula2>
    </dataValidation>
  </dataValidation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H31"/>
  <sheetViews>
    <sheetView workbookViewId="0">
      <pane ySplit="9" topLeftCell="A10" activePane="bottomLeft" state="frozen"/>
      <selection pane="bottomLeft" activeCell="G6" sqref="G6:H7"/>
    </sheetView>
  </sheetViews>
  <sheetFormatPr baseColWidth="10" defaultColWidth="8.796875" defaultRowHeight="13.8"/>
  <cols>
    <col min="1" max="1" width="14" style="15" customWidth="1"/>
    <col min="2" max="2" width="27" style="15" customWidth="1"/>
    <col min="3" max="3" width="26" style="15" customWidth="1"/>
    <col min="4" max="4" width="18" style="15" customWidth="1"/>
    <col min="5" max="5" width="23" style="15" customWidth="1"/>
    <col min="6" max="6" width="14" style="15" customWidth="1"/>
    <col min="7" max="7" width="51" style="15" customWidth="1"/>
    <col min="8" max="8" width="19" style="15" customWidth="1"/>
    <col min="9" max="16384" width="8.796875" style="15"/>
  </cols>
  <sheetData>
    <row r="1" spans="1:8" ht="28.95" customHeight="1">
      <c r="A1" s="14" t="s">
        <v>289</v>
      </c>
      <c r="B1" s="14"/>
      <c r="C1" s="14"/>
      <c r="D1" s="14"/>
      <c r="E1" s="14"/>
      <c r="F1" s="14"/>
      <c r="G1" s="14"/>
      <c r="H1" s="14"/>
    </row>
    <row r="2" spans="1:8" ht="28.95" customHeight="1">
      <c r="A2" s="14"/>
      <c r="B2" s="14"/>
      <c r="C2" s="14"/>
      <c r="D2" s="14"/>
      <c r="E2" s="14"/>
      <c r="F2" s="14"/>
      <c r="G2" s="14"/>
      <c r="H2" s="14"/>
    </row>
    <row r="3" spans="1:8" ht="34.049999999999997" customHeight="1">
      <c r="A3" s="16" t="s">
        <v>290</v>
      </c>
      <c r="B3" s="16"/>
      <c r="C3" s="16"/>
      <c r="D3" s="16"/>
      <c r="E3" s="16"/>
      <c r="F3" s="16"/>
      <c r="G3" s="16"/>
      <c r="H3" s="16"/>
    </row>
    <row r="5" spans="1:8" ht="27" customHeight="1">
      <c r="A5" s="17" t="s">
        <v>291</v>
      </c>
      <c r="B5" s="17"/>
      <c r="C5" s="17" t="s">
        <v>292</v>
      </c>
      <c r="D5" s="17"/>
      <c r="E5" s="17" t="s">
        <v>293</v>
      </c>
      <c r="F5" s="17"/>
      <c r="G5" s="17" t="s">
        <v>294</v>
      </c>
      <c r="H5" s="17"/>
    </row>
    <row r="6" spans="1:8" ht="30" customHeight="1">
      <c r="A6" s="40">
        <f>COUNTA(Actividades!C8:C31)</f>
        <v>24</v>
      </c>
      <c r="B6" s="40"/>
      <c r="C6" s="40">
        <f>COUNTIF(Actividades!E8:E31,"Hecho")</f>
        <v>13</v>
      </c>
      <c r="D6" s="40"/>
      <c r="E6" s="40">
        <f>COUNTIF(Evaluacion!K8:K12,"BLOQUEADA")+COUNTIF(Evaluacion!K8:K12,"REVISAR")+COUNTIF(Evaluacion!K8:K12,"FALTA INFO")+COUNTIF(Decisiones!G8:G12,"REVISAR AVANCE")+COUNTIF(Decisiones!G8:G12,"FALTA INFO")+IF(OR(Proyecto!B28="FALTA INFO",LEFT(Proyecto!B28,7)="REVISAR"),1,0)+COUNTA(Actividades!A8:A31)-COUNTIF(Actividades!A8:A31,"G1")-COUNTIF(Actividades!A8:A31,"G2")-COUNTIF(Actividades!A8:A31,"G3")-COUNTIF(Actividades!A8:A31,"G4")-COUNTIF(Actividades!A8:A31,"G5")-COUNTIF(Actividades!A8:A31,"POST")+COUNTIFS(Actividades!C8:C31,"&lt;&gt;",Actividades!A8:A31,"")</f>
        <v>1</v>
      </c>
      <c r="F6" s="40"/>
      <c r="G6" s="40" t="str">
        <f>Decisiones!B12</f>
        <v>Sin evaluar</v>
      </c>
      <c r="H6" s="40"/>
    </row>
    <row r="7" spans="1:8" ht="30" customHeight="1">
      <c r="A7" s="40"/>
      <c r="B7" s="40"/>
      <c r="C7" s="40"/>
      <c r="D7" s="40"/>
      <c r="E7" s="40"/>
      <c r="F7" s="40"/>
      <c r="G7" s="40"/>
      <c r="H7" s="40"/>
    </row>
    <row r="9" spans="1:8" ht="28.95" customHeight="1">
      <c r="A9" s="17" t="s">
        <v>295</v>
      </c>
      <c r="B9" s="17"/>
      <c r="C9" s="17"/>
      <c r="D9" s="17"/>
      <c r="E9" s="17"/>
      <c r="F9" s="17"/>
      <c r="G9" s="17"/>
      <c r="H9" s="17"/>
    </row>
    <row r="10" spans="1:8" ht="37.049999999999997" customHeight="1">
      <c r="A10" s="31" t="s">
        <v>173</v>
      </c>
      <c r="B10" s="31" t="s">
        <v>296</v>
      </c>
      <c r="C10" s="31" t="s">
        <v>80</v>
      </c>
      <c r="D10" s="31" t="s">
        <v>297</v>
      </c>
      <c r="E10" s="31" t="s">
        <v>112</v>
      </c>
      <c r="F10" s="31" t="s">
        <v>246</v>
      </c>
      <c r="G10" s="31" t="s">
        <v>298</v>
      </c>
      <c r="H10" s="31" t="s">
        <v>299</v>
      </c>
    </row>
    <row r="11" spans="1:8" ht="61.95" customHeight="1">
      <c r="A11" s="38" t="str">
        <f>Evaluacion!A8</f>
        <v>G1</v>
      </c>
      <c r="B11" s="38" t="str">
        <f>Evaluacion!B8</f>
        <v>Evaluación preliminar</v>
      </c>
      <c r="C11" s="38" t="str">
        <f>Evaluacion!K8</f>
        <v>APTA PARA DECISIÓN</v>
      </c>
      <c r="D11" s="38" t="str">
        <f>Decisiones!B8</f>
        <v>Avanzar</v>
      </c>
      <c r="E11" s="38" t="str">
        <f>Decisiones!G8</f>
        <v>REGISTRADA</v>
      </c>
      <c r="F11" s="41">
        <f>IF(Evaluacion!H8="","",Evaluacion!H8)</f>
        <v>3.8</v>
      </c>
      <c r="G11" s="38" t="str">
        <f>IF(Decisiones!F8="","","→ "&amp;Decisiones!F8)</f>
        <v>→ Autorizar investigación de alcance.</v>
      </c>
      <c r="H11" s="42">
        <f>IF(Decisiones!C8="","",Decisiones!C8)</f>
        <v>46269</v>
      </c>
    </row>
    <row r="12" spans="1:8" ht="61.95" customHeight="1">
      <c r="A12" s="38" t="str">
        <f>Evaluacion!A9</f>
        <v>G2</v>
      </c>
      <c r="B12" s="38" t="str">
        <f>Evaluacion!B9</f>
        <v>Caso de negocio</v>
      </c>
      <c r="C12" s="38" t="str">
        <f>Evaluacion!K9</f>
        <v>APTA PARA DECISIÓN</v>
      </c>
      <c r="D12" s="38" t="str">
        <f>Decisiones!B9</f>
        <v>Avanzar</v>
      </c>
      <c r="E12" s="38" t="str">
        <f>Decisiones!G9</f>
        <v>REGISTRADA</v>
      </c>
      <c r="F12" s="41">
        <f>IF(Evaluacion!H9="","",Evaluacion!H9)</f>
        <v>4</v>
      </c>
      <c r="G12" s="38" t="str">
        <f>IF(Decisiones!F9="","","→ "&amp;Decisiones!F9)</f>
        <v>→ Completar caso comercial y financiero.</v>
      </c>
      <c r="H12" s="42">
        <f>IF(Decisiones!C9="","",Decisiones!C9)</f>
        <v>46276</v>
      </c>
    </row>
    <row r="13" spans="1:8" ht="61.95" customHeight="1">
      <c r="A13" s="38" t="str">
        <f>Evaluacion!A10</f>
        <v>G3</v>
      </c>
      <c r="B13" s="38" t="str">
        <f>Evaluacion!B10</f>
        <v>Desarrollo</v>
      </c>
      <c r="C13" s="38" t="str">
        <f>Evaluacion!K10</f>
        <v>APTA PARA DECISIÓN</v>
      </c>
      <c r="D13" s="38" t="str">
        <f>Decisiones!B10</f>
        <v>Avanzar</v>
      </c>
      <c r="E13" s="38" t="str">
        <f>Decisiones!G10</f>
        <v>REGISTRADA</v>
      </c>
      <c r="F13" s="41">
        <f>IF(Evaluacion!H10="","",Evaluacion!H10)</f>
        <v>4.2</v>
      </c>
      <c r="G13" s="38" t="str">
        <f>IF(Decisiones!F10="","","→ "&amp;Decisiones!F10)</f>
        <v>→ Desarrollar prototipo, ensayar empaque.</v>
      </c>
      <c r="H13" s="42">
        <f>IF(Decisiones!C10="","",Decisiones!C10)</f>
        <v>46287</v>
      </c>
    </row>
    <row r="14" spans="1:8" ht="61.95" customHeight="1">
      <c r="A14" s="38" t="str">
        <f>Evaluacion!A11</f>
        <v>G4</v>
      </c>
      <c r="B14" s="38" t="str">
        <f>Evaluacion!B11</f>
        <v>Pruebas y validación</v>
      </c>
      <c r="C14" s="38" t="str">
        <f>Evaluacion!K11</f>
        <v>BLOQUEADA</v>
      </c>
      <c r="D14" s="38" t="str">
        <f>Decisiones!B11</f>
        <v>Corregir</v>
      </c>
      <c r="E14" s="38" t="str">
        <f>Decisiones!G11</f>
        <v>REGISTRADA</v>
      </c>
      <c r="F14" s="41">
        <f>IF(Evaluacion!H11="","",Evaluacion!H11)</f>
        <v>3.2</v>
      </c>
      <c r="G14" s="38" t="str">
        <f>IF(Decisiones!F11="","","→ "&amp;Decisiones!F11)</f>
        <v>→ Corregir empaque y repetir prueba antes de G4.</v>
      </c>
      <c r="H14" s="42">
        <f>IF(Decisiones!C11="","",Decisiones!C11)</f>
        <v>46302</v>
      </c>
    </row>
    <row r="15" spans="1:8" ht="61.95" customHeight="1">
      <c r="A15" s="38" t="str">
        <f>Evaluacion!A12</f>
        <v>G5</v>
      </c>
      <c r="B15" s="38" t="str">
        <f>Evaluacion!B12</f>
        <v>Lanzamiento</v>
      </c>
      <c r="C15" s="38" t="str">
        <f>Evaluacion!K12</f>
        <v>SIN DATOS</v>
      </c>
      <c r="D15" s="38" t="str">
        <f>Decisiones!B12</f>
        <v>Sin evaluar</v>
      </c>
      <c r="E15" s="38" t="str">
        <f>Decisiones!G12</f>
        <v>PENDIENTE</v>
      </c>
      <c r="F15" s="41" t="str">
        <f>IF(Evaluacion!H12="","",Evaluacion!H12)</f>
        <v/>
      </c>
      <c r="G15" s="38" t="str">
        <f>IF(Decisiones!F12="","","→ "&amp;Decisiones!F12)</f>
        <v>→ Esperar finalización de G4 y validación.</v>
      </c>
      <c r="H15" s="42" t="str">
        <f>IF(Decisiones!C12="","",Decisiones!C12)</f>
        <v/>
      </c>
    </row>
    <row r="18" spans="1:8" ht="28.95" customHeight="1">
      <c r="A18" s="17" t="s">
        <v>300</v>
      </c>
      <c r="B18" s="17"/>
      <c r="C18" s="17"/>
      <c r="D18" s="17"/>
      <c r="E18" s="17"/>
      <c r="F18" s="17"/>
      <c r="G18" s="17"/>
      <c r="H18" s="17"/>
    </row>
    <row r="19" spans="1:8" ht="51" customHeight="1">
      <c r="A19" s="39" t="s">
        <v>301</v>
      </c>
      <c r="B19" s="39"/>
      <c r="C19" s="39"/>
      <c r="D19" s="39"/>
      <c r="E19" s="39"/>
      <c r="F19" s="39"/>
      <c r="G19" s="39"/>
      <c r="H19" s="39"/>
    </row>
    <row r="20" spans="1:8" ht="39" customHeight="1">
      <c r="A20" s="18" t="s">
        <v>302</v>
      </c>
      <c r="B20" s="18"/>
      <c r="C20" s="18"/>
      <c r="D20" s="18"/>
      <c r="E20" s="18"/>
      <c r="F20" s="18"/>
      <c r="G20" s="18"/>
      <c r="H20" s="18"/>
    </row>
    <row r="22" spans="1:8" ht="28.95" customHeight="1">
      <c r="A22" s="17" t="s">
        <v>303</v>
      </c>
      <c r="B22" s="17"/>
      <c r="C22" s="17"/>
      <c r="D22" s="17"/>
      <c r="E22" s="17"/>
      <c r="F22" s="17"/>
      <c r="G22" s="17"/>
      <c r="H22" s="17"/>
    </row>
    <row r="23" spans="1:8" ht="37.049999999999997" customHeight="1">
      <c r="A23" s="31" t="s">
        <v>304</v>
      </c>
      <c r="B23" s="31" t="s">
        <v>305</v>
      </c>
      <c r="C23" s="31" t="s">
        <v>306</v>
      </c>
      <c r="D23" s="31" t="s">
        <v>307</v>
      </c>
    </row>
    <row r="24" spans="1:8" ht="31.95" customHeight="1">
      <c r="A24" s="38" t="s">
        <v>40</v>
      </c>
      <c r="B24" s="38">
        <f>COUNTIF(Actividades!$A$8:$A$31,A24)</f>
        <v>3</v>
      </c>
      <c r="C24" s="38">
        <f>COUNTIFS(Actividades!$A$8:$A$31,A24,Actividades!$E$8:$E$31,"Hecho")</f>
        <v>3</v>
      </c>
      <c r="D24" s="38">
        <f>B24-C24-COUNTIFS(Actividades!$A$8:$A$31,A24,Actividades!$E$8:$E$31,"No aplica")</f>
        <v>0</v>
      </c>
    </row>
    <row r="25" spans="1:8" ht="31.95" customHeight="1">
      <c r="A25" s="38" t="s">
        <v>43</v>
      </c>
      <c r="B25" s="38">
        <f>COUNTIF(Actividades!$A$8:$A$31,A25)</f>
        <v>4</v>
      </c>
      <c r="C25" s="38">
        <f>COUNTIFS(Actividades!$A$8:$A$31,A25,Actividades!$E$8:$E$31,"Hecho")</f>
        <v>4</v>
      </c>
      <c r="D25" s="38">
        <f>B25-C25-COUNTIFS(Actividades!$A$8:$A$31,A25,Actividades!$E$8:$E$31,"No aplica")</f>
        <v>0</v>
      </c>
    </row>
    <row r="26" spans="1:8" ht="31.95" customHeight="1">
      <c r="A26" s="38" t="s">
        <v>45</v>
      </c>
      <c r="B26" s="38">
        <f>COUNTIF(Actividades!$A$8:$A$31,A26)</f>
        <v>4</v>
      </c>
      <c r="C26" s="38">
        <f>COUNTIFS(Actividades!$A$8:$A$31,A26,Actividades!$E$8:$E$31,"Hecho")</f>
        <v>4</v>
      </c>
      <c r="D26" s="38">
        <f>B26-C26-COUNTIFS(Actividades!$A$8:$A$31,A26,Actividades!$E$8:$E$31,"No aplica")</f>
        <v>0</v>
      </c>
    </row>
    <row r="27" spans="1:8" ht="31.95" customHeight="1">
      <c r="A27" s="38" t="s">
        <v>47</v>
      </c>
      <c r="B27" s="38">
        <f>COUNTIF(Actividades!$A$8:$A$31,A27)</f>
        <v>4</v>
      </c>
      <c r="C27" s="38">
        <f>COUNTIFS(Actividades!$A$8:$A$31,A27,Actividades!$E$8:$E$31,"Hecho")</f>
        <v>2</v>
      </c>
      <c r="D27" s="38">
        <f>B27-C27-COUNTIFS(Actividades!$A$8:$A$31,A27,Actividades!$E$8:$E$31,"No aplica")</f>
        <v>2</v>
      </c>
    </row>
    <row r="28" spans="1:8" ht="31.95" customHeight="1">
      <c r="A28" s="38" t="s">
        <v>49</v>
      </c>
      <c r="B28" s="38">
        <f>COUNTIF(Actividades!$A$8:$A$31,A28)</f>
        <v>4</v>
      </c>
      <c r="C28" s="38">
        <f>COUNTIFS(Actividades!$A$8:$A$31,A28,Actividades!$E$8:$E$31,"Hecho")</f>
        <v>0</v>
      </c>
      <c r="D28" s="38">
        <f>B28-C28-COUNTIFS(Actividades!$A$8:$A$31,A28,Actividades!$E$8:$E$31,"No aplica")</f>
        <v>4</v>
      </c>
    </row>
    <row r="29" spans="1:8" ht="31.95" customHeight="1">
      <c r="A29" s="38" t="s">
        <v>51</v>
      </c>
      <c r="B29" s="38">
        <f>COUNTIF(Actividades!$A$8:$A$31,A29)</f>
        <v>5</v>
      </c>
      <c r="C29" s="38">
        <f>COUNTIFS(Actividades!$A$8:$A$31,A29,Actividades!$E$8:$E$31,"Hecho")</f>
        <v>0</v>
      </c>
      <c r="D29" s="38">
        <f>B29-C29-COUNTIFS(Actividades!$A$8:$A$31,A29,Actividades!$E$8:$E$31,"No aplica")</f>
        <v>5</v>
      </c>
    </row>
    <row r="31" spans="1:8" ht="43.95" customHeight="1">
      <c r="A31" s="22" t="s">
        <v>308</v>
      </c>
      <c r="B31" s="22"/>
      <c r="C31" s="22"/>
      <c r="D31" s="22"/>
      <c r="E31" s="22"/>
      <c r="F31" s="22"/>
      <c r="G31" s="22"/>
      <c r="H31" s="22"/>
    </row>
  </sheetData>
  <mergeCells count="16">
    <mergeCell ref="A31:H31"/>
    <mergeCell ref="A9:H9"/>
    <mergeCell ref="A18:H18"/>
    <mergeCell ref="A19:H19"/>
    <mergeCell ref="A20:H20"/>
    <mergeCell ref="A22:H22"/>
    <mergeCell ref="A1:H2"/>
    <mergeCell ref="A3:H3"/>
    <mergeCell ref="A5:B5"/>
    <mergeCell ref="A6:B7"/>
    <mergeCell ref="C5:D5"/>
    <mergeCell ref="C6:D7"/>
    <mergeCell ref="E5:F5"/>
    <mergeCell ref="E6:F7"/>
    <mergeCell ref="G5:H5"/>
    <mergeCell ref="G6:H7"/>
  </mergeCells>
  <conditionalFormatting sqref="C11:C15">
    <cfRule type="expression" dxfId="6" priority="1">
      <formula>$C11="BLOQUEADA"</formula>
    </cfRule>
    <cfRule type="expression" dxfId="5" priority="2">
      <formula>$C11="REVISAR"</formula>
    </cfRule>
    <cfRule type="expression" dxfId="4" priority="3">
      <formula>$C11="SIN DATOS"</formula>
    </cfRule>
    <cfRule type="expression" dxfId="3" priority="4">
      <formula>$C11="APTA PARA DECISIÓN"</formula>
    </cfRule>
    <cfRule type="expression" dxfId="2" priority="5">
      <formula>$C11="FALTA INFO"</formula>
    </cfRule>
  </conditionalFormatting>
  <conditionalFormatting sqref="E11:E15">
    <cfRule type="expression" dxfId="1" priority="6">
      <formula>$E11="REVISAR AVANCE"</formula>
    </cfRule>
    <cfRule type="expression" dxfId="0" priority="7">
      <formula>$E11="FALTA INFO"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7</vt:i4>
      </vt:variant>
    </vt:vector>
  </HeadingPairs>
  <TitlesOfParts>
    <vt:vector size="7" baseType="lpstr">
      <vt:lpstr>Instrucciones</vt:lpstr>
      <vt:lpstr>Glosario</vt:lpstr>
      <vt:lpstr>Proyecto</vt:lpstr>
      <vt:lpstr>Actividades</vt:lpstr>
      <vt:lpstr>Evaluacion</vt:lpstr>
      <vt:lpstr>Decisiones</vt:lpstr>
      <vt:lpstr>Resumen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Jairo Gelvez</cp:lastModifiedBy>
  <dcterms:modified xsi:type="dcterms:W3CDTF">2026-10-09T12:45:46Z</dcterms:modified>
</cp:coreProperties>
</file>