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93585AD-DD84-43BF-B0F8-98AE601B41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MPS" sheetId="3" r:id="rId3"/>
    <sheet name="04 Tiempos" sheetId="4" r:id="rId4"/>
    <sheet name="05 Capacidad" sheetId="5" r:id="rId5"/>
    <sheet name="06 Evaluacion" sheetId="6" r:id="rId6"/>
    <sheet name="07 Escenari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7" l="1"/>
  <c r="C57" i="7"/>
  <c r="C50" i="7"/>
  <c r="C45" i="7"/>
  <c r="C41" i="7"/>
  <c r="C33" i="7"/>
  <c r="J33" i="7" s="1"/>
  <c r="B33" i="7"/>
  <c r="K32" i="7"/>
  <c r="I32" i="7"/>
  <c r="F32" i="7"/>
  <c r="C32" i="7"/>
  <c r="J32" i="7" s="1"/>
  <c r="B32" i="7"/>
  <c r="C31" i="7"/>
  <c r="J31" i="7" s="1"/>
  <c r="B31" i="7"/>
  <c r="E30" i="7"/>
  <c r="C30" i="7"/>
  <c r="J30" i="7" s="1"/>
  <c r="B30" i="7"/>
  <c r="I29" i="7"/>
  <c r="F29" i="7"/>
  <c r="E29" i="7"/>
  <c r="C29" i="7"/>
  <c r="J29" i="7" s="1"/>
  <c r="B29" i="7"/>
  <c r="I28" i="7"/>
  <c r="G28" i="7"/>
  <c r="F28" i="7"/>
  <c r="E28" i="7"/>
  <c r="C28" i="7"/>
  <c r="J28" i="7" s="1"/>
  <c r="B28" i="7"/>
  <c r="I27" i="7"/>
  <c r="G27" i="7"/>
  <c r="E27" i="7"/>
  <c r="C27" i="7"/>
  <c r="J27" i="7" s="1"/>
  <c r="B27" i="7"/>
  <c r="K26" i="7"/>
  <c r="I26" i="7"/>
  <c r="E26" i="7"/>
  <c r="C26" i="7"/>
  <c r="J26" i="7" s="1"/>
  <c r="B26" i="7"/>
  <c r="C19" i="7"/>
  <c r="M19" i="7" s="1"/>
  <c r="B19" i="7"/>
  <c r="C18" i="7"/>
  <c r="B18" i="7"/>
  <c r="C17" i="7"/>
  <c r="L17" i="7" s="1"/>
  <c r="B17" i="7"/>
  <c r="C16" i="7"/>
  <c r="M16" i="7" s="1"/>
  <c r="B16" i="7"/>
  <c r="C15" i="7"/>
  <c r="B15" i="7"/>
  <c r="C14" i="7"/>
  <c r="L14" i="7" s="1"/>
  <c r="B14" i="7"/>
  <c r="C13" i="7"/>
  <c r="M13" i="7" s="1"/>
  <c r="B13" i="7"/>
  <c r="C12" i="7"/>
  <c r="B12" i="7"/>
  <c r="C47" i="6"/>
  <c r="H47" i="6" s="1"/>
  <c r="C46" i="6"/>
  <c r="C71" i="7" s="1"/>
  <c r="I71" i="7" s="1"/>
  <c r="C45" i="6"/>
  <c r="C44" i="6"/>
  <c r="C69" i="7" s="1"/>
  <c r="C43" i="6"/>
  <c r="H42" i="6"/>
  <c r="C42" i="6"/>
  <c r="C67" i="7" s="1"/>
  <c r="I67" i="7" s="1"/>
  <c r="C41" i="6"/>
  <c r="C66" i="7" s="1"/>
  <c r="C40" i="6"/>
  <c r="C39" i="6"/>
  <c r="C64" i="7" s="1"/>
  <c r="I64" i="7" s="1"/>
  <c r="C38" i="6"/>
  <c r="H38" i="6" s="1"/>
  <c r="C37" i="6"/>
  <c r="C62" i="7" s="1"/>
  <c r="C36" i="6"/>
  <c r="C61" i="7" s="1"/>
  <c r="C35" i="6"/>
  <c r="H35" i="6" s="1"/>
  <c r="C34" i="6"/>
  <c r="H34" i="6" s="1"/>
  <c r="C33" i="6"/>
  <c r="C32" i="6"/>
  <c r="C31" i="6"/>
  <c r="C30" i="6"/>
  <c r="C55" i="7" s="1"/>
  <c r="I55" i="7" s="1"/>
  <c r="C29" i="6"/>
  <c r="C54" i="7" s="1"/>
  <c r="C28" i="6"/>
  <c r="C53" i="7" s="1"/>
  <c r="C27" i="6"/>
  <c r="C52" i="7" s="1"/>
  <c r="I52" i="7" s="1"/>
  <c r="C26" i="6"/>
  <c r="H26" i="6" s="1"/>
  <c r="C25" i="6"/>
  <c r="C24" i="6"/>
  <c r="C23" i="6"/>
  <c r="H23" i="6" s="1"/>
  <c r="C22" i="6"/>
  <c r="H22" i="6" s="1"/>
  <c r="C21" i="6"/>
  <c r="C20" i="6"/>
  <c r="C19" i="6"/>
  <c r="H19" i="6" s="1"/>
  <c r="C18" i="6"/>
  <c r="H18" i="6" s="1"/>
  <c r="C17" i="6"/>
  <c r="C16" i="6"/>
  <c r="K15" i="5"/>
  <c r="J15" i="5"/>
  <c r="K14" i="5"/>
  <c r="J14" i="5"/>
  <c r="K13" i="5"/>
  <c r="J13" i="5"/>
  <c r="K12" i="5"/>
  <c r="J12" i="5"/>
  <c r="C19" i="4"/>
  <c r="H19" i="4" s="1"/>
  <c r="B19" i="4"/>
  <c r="C18" i="4"/>
  <c r="H18" i="4" s="1"/>
  <c r="B18" i="4"/>
  <c r="C17" i="4"/>
  <c r="H17" i="4" s="1"/>
  <c r="B17" i="4"/>
  <c r="C16" i="4"/>
  <c r="H16" i="4" s="1"/>
  <c r="B16" i="4"/>
  <c r="C15" i="4"/>
  <c r="H15" i="4" s="1"/>
  <c r="B15" i="4"/>
  <c r="C14" i="4"/>
  <c r="H14" i="4" s="1"/>
  <c r="B14" i="4"/>
  <c r="H13" i="4"/>
  <c r="C13" i="4"/>
  <c r="B13" i="4"/>
  <c r="C12" i="4"/>
  <c r="H12" i="4" s="1"/>
  <c r="B12" i="4"/>
  <c r="G11" i="4"/>
  <c r="F11" i="4"/>
  <c r="E11" i="4"/>
  <c r="D11" i="4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C7" i="6" s="1"/>
  <c r="K12" i="3"/>
  <c r="C59" i="7" l="1"/>
  <c r="I59" i="7" s="1"/>
  <c r="H27" i="6"/>
  <c r="H46" i="6"/>
  <c r="C60" i="7"/>
  <c r="I60" i="7" s="1"/>
  <c r="C48" i="7"/>
  <c r="I48" i="7" s="1"/>
  <c r="H39" i="6"/>
  <c r="H30" i="6"/>
  <c r="C44" i="7"/>
  <c r="I44" i="7" s="1"/>
  <c r="C47" i="7"/>
  <c r="I47" i="7" s="1"/>
  <c r="C72" i="7"/>
  <c r="I72" i="7" s="1"/>
  <c r="M14" i="7"/>
  <c r="K27" i="7"/>
  <c r="G29" i="7"/>
  <c r="E31" i="7"/>
  <c r="F26" i="7"/>
  <c r="K29" i="7"/>
  <c r="G31" i="7"/>
  <c r="E33" i="7"/>
  <c r="G26" i="7"/>
  <c r="I31" i="7"/>
  <c r="F33" i="7"/>
  <c r="F31" i="7"/>
  <c r="K31" i="7"/>
  <c r="G33" i="7"/>
  <c r="I33" i="7"/>
  <c r="M17" i="7"/>
  <c r="F30" i="7"/>
  <c r="L43" i="7"/>
  <c r="K28" i="7"/>
  <c r="G30" i="7"/>
  <c r="E32" i="7"/>
  <c r="I30" i="7"/>
  <c r="F27" i="7"/>
  <c r="K30" i="7"/>
  <c r="G32" i="7"/>
  <c r="M18" i="7"/>
  <c r="L18" i="7"/>
  <c r="H31" i="6"/>
  <c r="C56" i="7"/>
  <c r="I56" i="7" s="1"/>
  <c r="C63" i="7"/>
  <c r="I63" i="7" s="1"/>
  <c r="I7" i="6"/>
  <c r="C51" i="7"/>
  <c r="I51" i="7" s="1"/>
  <c r="C58" i="7"/>
  <c r="H43" i="6"/>
  <c r="C68" i="7"/>
  <c r="I68" i="7" s="1"/>
  <c r="M15" i="7"/>
  <c r="L15" i="7"/>
  <c r="F7" i="6"/>
  <c r="L7" i="6" s="1"/>
  <c r="C70" i="7"/>
  <c r="L12" i="7"/>
  <c r="M12" i="7"/>
  <c r="K33" i="7"/>
  <c r="C43" i="7"/>
  <c r="I43" i="7" s="1"/>
  <c r="L13" i="7"/>
  <c r="L16" i="7"/>
  <c r="L19" i="7"/>
  <c r="L28" i="7"/>
  <c r="L29" i="7"/>
  <c r="L30" i="7"/>
  <c r="L31" i="7"/>
  <c r="L32" i="7"/>
  <c r="L33" i="7"/>
  <c r="M28" i="7"/>
  <c r="M29" i="7"/>
  <c r="M30" i="7"/>
  <c r="M31" i="7"/>
  <c r="M32" i="7"/>
  <c r="M33" i="7"/>
  <c r="C42" i="7"/>
  <c r="C46" i="7"/>
  <c r="C49" i="7"/>
  <c r="D26" i="7"/>
  <c r="D27" i="7"/>
  <c r="D28" i="7"/>
  <c r="D29" i="7"/>
  <c r="D30" i="7"/>
  <c r="D31" i="7"/>
  <c r="D32" i="7"/>
  <c r="D33" i="7"/>
  <c r="H26" i="7"/>
  <c r="H27" i="7"/>
  <c r="M27" i="7" s="1"/>
  <c r="H28" i="7"/>
  <c r="H29" i="7"/>
  <c r="H30" i="7"/>
  <c r="H31" i="7"/>
  <c r="H32" i="7"/>
  <c r="H33" i="7"/>
  <c r="L26" i="7" l="1"/>
  <c r="D47" i="6"/>
  <c r="E40" i="6"/>
  <c r="B37" i="6"/>
  <c r="D35" i="6"/>
  <c r="E28" i="6"/>
  <c r="B25" i="6"/>
  <c r="B24" i="6"/>
  <c r="B23" i="6"/>
  <c r="B22" i="6"/>
  <c r="B21" i="6"/>
  <c r="B20" i="6"/>
  <c r="B19" i="6"/>
  <c r="B18" i="6"/>
  <c r="B17" i="6"/>
  <c r="D40" i="6"/>
  <c r="D28" i="6"/>
  <c r="B47" i="6"/>
  <c r="D45" i="6"/>
  <c r="E38" i="6"/>
  <c r="B35" i="6"/>
  <c r="D33" i="6"/>
  <c r="E26" i="6"/>
  <c r="E46" i="6"/>
  <c r="B43" i="6"/>
  <c r="D41" i="6"/>
  <c r="H41" i="6" s="1"/>
  <c r="E34" i="6"/>
  <c r="B31" i="6"/>
  <c r="D29" i="6"/>
  <c r="C7" i="7"/>
  <c r="D46" i="6"/>
  <c r="E39" i="6"/>
  <c r="B36" i="6"/>
  <c r="D34" i="6"/>
  <c r="B16" i="6"/>
  <c r="E27" i="6"/>
  <c r="E44" i="6"/>
  <c r="B41" i="6"/>
  <c r="D39" i="6"/>
  <c r="E32" i="6"/>
  <c r="B29" i="6"/>
  <c r="D27" i="6"/>
  <c r="E35" i="6"/>
  <c r="D30" i="6"/>
  <c r="E45" i="6"/>
  <c r="H45" i="6" s="1"/>
  <c r="B42" i="6"/>
  <c r="E33" i="6"/>
  <c r="B30" i="6"/>
  <c r="B46" i="6"/>
  <c r="D44" i="6"/>
  <c r="E37" i="6"/>
  <c r="H37" i="6" s="1"/>
  <c r="B34" i="6"/>
  <c r="D32" i="6"/>
  <c r="E25" i="6"/>
  <c r="E24" i="6"/>
  <c r="E23" i="6"/>
  <c r="E22" i="6"/>
  <c r="E21" i="6"/>
  <c r="E20" i="6"/>
  <c r="E19" i="6"/>
  <c r="E18" i="6"/>
  <c r="E17" i="6"/>
  <c r="E42" i="6"/>
  <c r="B39" i="6"/>
  <c r="D37" i="6"/>
  <c r="E30" i="6"/>
  <c r="B27" i="6"/>
  <c r="D25" i="6"/>
  <c r="D24" i="6"/>
  <c r="D23" i="6"/>
  <c r="D22" i="6"/>
  <c r="D21" i="6"/>
  <c r="D20" i="6"/>
  <c r="D19" i="6"/>
  <c r="D18" i="6"/>
  <c r="D17" i="6"/>
  <c r="E47" i="6"/>
  <c r="B44" i="6"/>
  <c r="D42" i="6"/>
  <c r="B32" i="6"/>
  <c r="E43" i="6"/>
  <c r="D38" i="6"/>
  <c r="E29" i="6"/>
  <c r="O20" i="6" s="1"/>
  <c r="D43" i="6"/>
  <c r="L24" i="6"/>
  <c r="L21" i="6"/>
  <c r="L18" i="6"/>
  <c r="B28" i="6"/>
  <c r="B33" i="6"/>
  <c r="D36" i="6"/>
  <c r="D31" i="6"/>
  <c r="B38" i="6"/>
  <c r="E41" i="6"/>
  <c r="E36" i="6"/>
  <c r="E31" i="6"/>
  <c r="L23" i="6"/>
  <c r="L20" i="6"/>
  <c r="L17" i="6"/>
  <c r="B45" i="6"/>
  <c r="D26" i="6"/>
  <c r="B40" i="6"/>
  <c r="E16" i="6"/>
  <c r="B26" i="6"/>
  <c r="L22" i="6"/>
  <c r="L19" i="6"/>
  <c r="D16" i="6"/>
  <c r="L27" i="7"/>
  <c r="M26" i="7"/>
  <c r="F7" i="7" s="1"/>
  <c r="H44" i="6" l="1"/>
  <c r="O22" i="6"/>
  <c r="H33" i="6"/>
  <c r="H21" i="6"/>
  <c r="H24" i="6"/>
  <c r="H17" i="6"/>
  <c r="H36" i="6"/>
  <c r="M22" i="6" s="1"/>
  <c r="P22" i="6" s="1"/>
  <c r="O21" i="6"/>
  <c r="H29" i="6"/>
  <c r="H40" i="6"/>
  <c r="M23" i="6" s="1"/>
  <c r="P23" i="6" s="1"/>
  <c r="M24" i="6"/>
  <c r="P24" i="6" s="1"/>
  <c r="O23" i="6"/>
  <c r="O24" i="6"/>
  <c r="G42" i="6"/>
  <c r="F42" i="6"/>
  <c r="G25" i="6"/>
  <c r="F25" i="6"/>
  <c r="F28" i="6"/>
  <c r="G28" i="6"/>
  <c r="F39" i="6"/>
  <c r="G39" i="6"/>
  <c r="G41" i="6"/>
  <c r="F41" i="6"/>
  <c r="G37" i="6"/>
  <c r="F37" i="6"/>
  <c r="G32" i="6"/>
  <c r="F32" i="6"/>
  <c r="G18" i="6"/>
  <c r="F18" i="6"/>
  <c r="G47" i="6"/>
  <c r="F47" i="6"/>
  <c r="G17" i="6"/>
  <c r="F17" i="6"/>
  <c r="H25" i="6"/>
  <c r="M19" i="6" s="1"/>
  <c r="P19" i="6" s="1"/>
  <c r="H32" i="6"/>
  <c r="M21" i="6" s="1"/>
  <c r="P21" i="6" s="1"/>
  <c r="G19" i="6"/>
  <c r="F19" i="6"/>
  <c r="G34" i="6"/>
  <c r="F34" i="6"/>
  <c r="F45" i="6"/>
  <c r="G45" i="6"/>
  <c r="F33" i="6"/>
  <c r="G33" i="6"/>
  <c r="G20" i="6"/>
  <c r="F20" i="6"/>
  <c r="G44" i="6"/>
  <c r="F44" i="6"/>
  <c r="G30" i="6"/>
  <c r="F30" i="6"/>
  <c r="O19" i="6"/>
  <c r="G36" i="6"/>
  <c r="F36" i="6"/>
  <c r="G16" i="6"/>
  <c r="F16" i="6"/>
  <c r="F43" i="6"/>
  <c r="G43" i="6"/>
  <c r="H20" i="6"/>
  <c r="M18" i="6" s="1"/>
  <c r="P18" i="6" s="1"/>
  <c r="G21" i="6"/>
  <c r="F21" i="6"/>
  <c r="G23" i="6"/>
  <c r="F23" i="6"/>
  <c r="F27" i="6"/>
  <c r="G27" i="6"/>
  <c r="L7" i="7"/>
  <c r="G35" i="6"/>
  <c r="F35" i="6"/>
  <c r="G31" i="6"/>
  <c r="F31" i="6"/>
  <c r="G26" i="6"/>
  <c r="F26" i="6"/>
  <c r="H28" i="6"/>
  <c r="G38" i="6"/>
  <c r="F38" i="6"/>
  <c r="G22" i="6"/>
  <c r="F22" i="6"/>
  <c r="H16" i="6"/>
  <c r="G46" i="6"/>
  <c r="F46" i="6"/>
  <c r="G24" i="6"/>
  <c r="F24" i="6"/>
  <c r="G29" i="6"/>
  <c r="F29" i="6"/>
  <c r="G40" i="6"/>
  <c r="F40" i="6"/>
  <c r="O18" i="6" l="1"/>
  <c r="O17" i="6"/>
  <c r="N23" i="6"/>
  <c r="M20" i="6"/>
  <c r="P20" i="6" s="1"/>
  <c r="N24" i="6"/>
  <c r="N19" i="6"/>
  <c r="N20" i="6"/>
  <c r="N18" i="6"/>
  <c r="N17" i="6"/>
  <c r="E10" i="6"/>
  <c r="L42" i="7" s="1"/>
  <c r="M17" i="6"/>
  <c r="B10" i="6"/>
  <c r="L41" i="7" s="1"/>
  <c r="D71" i="7"/>
  <c r="D68" i="7"/>
  <c r="D65" i="7"/>
  <c r="D62" i="7"/>
  <c r="D59" i="7"/>
  <c r="D56" i="7"/>
  <c r="D53" i="7"/>
  <c r="D50" i="7"/>
  <c r="D47" i="7"/>
  <c r="D44" i="7"/>
  <c r="B43" i="7"/>
  <c r="E60" i="7"/>
  <c r="E51" i="7"/>
  <c r="F72" i="7"/>
  <c r="B71" i="7"/>
  <c r="F69" i="7"/>
  <c r="B68" i="7"/>
  <c r="F66" i="7"/>
  <c r="B65" i="7"/>
  <c r="F63" i="7"/>
  <c r="B62" i="7"/>
  <c r="F60" i="7"/>
  <c r="B59" i="7"/>
  <c r="F57" i="7"/>
  <c r="B56" i="7"/>
  <c r="F54" i="7"/>
  <c r="B53" i="7"/>
  <c r="F51" i="7"/>
  <c r="B50" i="7"/>
  <c r="F48" i="7"/>
  <c r="B47" i="7"/>
  <c r="F45" i="7"/>
  <c r="B44" i="7"/>
  <c r="E72" i="7"/>
  <c r="D72" i="7"/>
  <c r="D69" i="7"/>
  <c r="D66" i="7"/>
  <c r="D63" i="7"/>
  <c r="D60" i="7"/>
  <c r="D57" i="7"/>
  <c r="D54" i="7"/>
  <c r="D51" i="7"/>
  <c r="D48" i="7"/>
  <c r="D45" i="7"/>
  <c r="B72" i="7"/>
  <c r="F70" i="7"/>
  <c r="B69" i="7"/>
  <c r="F67" i="7"/>
  <c r="B66" i="7"/>
  <c r="F64" i="7"/>
  <c r="B63" i="7"/>
  <c r="F61" i="7"/>
  <c r="B60" i="7"/>
  <c r="F58" i="7"/>
  <c r="B57" i="7"/>
  <c r="F55" i="7"/>
  <c r="B54" i="7"/>
  <c r="F52" i="7"/>
  <c r="B51" i="7"/>
  <c r="F49" i="7"/>
  <c r="B48" i="7"/>
  <c r="F46" i="7"/>
  <c r="B45" i="7"/>
  <c r="F42" i="7"/>
  <c r="I42" i="7" s="1"/>
  <c r="D41" i="7"/>
  <c r="E46" i="7"/>
  <c r="I46" i="7" s="1"/>
  <c r="E70" i="7"/>
  <c r="E67" i="7"/>
  <c r="E64" i="7"/>
  <c r="E61" i="7"/>
  <c r="E58" i="7"/>
  <c r="E55" i="7"/>
  <c r="E52" i="7"/>
  <c r="E49" i="7"/>
  <c r="E42" i="7"/>
  <c r="E63" i="7"/>
  <c r="D70" i="7"/>
  <c r="D67" i="7"/>
  <c r="D64" i="7"/>
  <c r="D61" i="7"/>
  <c r="D58" i="7"/>
  <c r="D55" i="7"/>
  <c r="D52" i="7"/>
  <c r="D49" i="7"/>
  <c r="D46" i="7"/>
  <c r="F43" i="7"/>
  <c r="D42" i="7"/>
  <c r="B41" i="7"/>
  <c r="E69" i="7"/>
  <c r="E57" i="7"/>
  <c r="E54" i="7"/>
  <c r="E48" i="7"/>
  <c r="E43" i="7"/>
  <c r="F71" i="7"/>
  <c r="B70" i="7"/>
  <c r="F68" i="7"/>
  <c r="B67" i="7"/>
  <c r="F65" i="7"/>
  <c r="B64" i="7"/>
  <c r="F62" i="7"/>
  <c r="B61" i="7"/>
  <c r="F59" i="7"/>
  <c r="B58" i="7"/>
  <c r="F56" i="7"/>
  <c r="B55" i="7"/>
  <c r="F53" i="7"/>
  <c r="B52" i="7"/>
  <c r="F50" i="7"/>
  <c r="B49" i="7"/>
  <c r="F47" i="7"/>
  <c r="B46" i="7"/>
  <c r="F44" i="7"/>
  <c r="D43" i="7"/>
  <c r="B42" i="7"/>
  <c r="E71" i="7"/>
  <c r="E68" i="7"/>
  <c r="E65" i="7"/>
  <c r="E62" i="7"/>
  <c r="I62" i="7" s="1"/>
  <c r="E59" i="7"/>
  <c r="E56" i="7"/>
  <c r="E53" i="7"/>
  <c r="E50" i="7"/>
  <c r="E47" i="7"/>
  <c r="E44" i="7"/>
  <c r="E45" i="7"/>
  <c r="M43" i="7"/>
  <c r="E66" i="7"/>
  <c r="F41" i="7"/>
  <c r="E41" i="7"/>
  <c r="I41" i="7" s="1"/>
  <c r="I70" i="7"/>
  <c r="I58" i="7"/>
  <c r="N21" i="6"/>
  <c r="N22" i="6"/>
  <c r="I57" i="7" l="1"/>
  <c r="I69" i="7"/>
  <c r="I50" i="7"/>
  <c r="I54" i="7"/>
  <c r="I65" i="7"/>
  <c r="I66" i="7"/>
  <c r="H50" i="7"/>
  <c r="G50" i="7"/>
  <c r="G42" i="7"/>
  <c r="H42" i="7"/>
  <c r="H49" i="7"/>
  <c r="G49" i="7"/>
  <c r="H52" i="7"/>
  <c r="G52" i="7"/>
  <c r="H55" i="7"/>
  <c r="G55" i="7"/>
  <c r="H60" i="7"/>
  <c r="G60" i="7"/>
  <c r="H59" i="7"/>
  <c r="G59" i="7"/>
  <c r="I49" i="7"/>
  <c r="H10" i="6"/>
  <c r="P17" i="6"/>
  <c r="H47" i="7"/>
  <c r="G47" i="7"/>
  <c r="H56" i="7"/>
  <c r="G56" i="7"/>
  <c r="H63" i="7"/>
  <c r="G63" i="7"/>
  <c r="H53" i="7"/>
  <c r="G53" i="7"/>
  <c r="H51" i="7"/>
  <c r="G51" i="7"/>
  <c r="H62" i="7"/>
  <c r="G62" i="7"/>
  <c r="H43" i="7"/>
  <c r="G43" i="7"/>
  <c r="G72" i="7"/>
  <c r="H72" i="7"/>
  <c r="I53" i="7"/>
  <c r="H61" i="7"/>
  <c r="G61" i="7"/>
  <c r="H68" i="7"/>
  <c r="G68" i="7"/>
  <c r="H64" i="7"/>
  <c r="G64" i="7"/>
  <c r="H67" i="7"/>
  <c r="G67" i="7"/>
  <c r="H41" i="7"/>
  <c r="G41" i="7"/>
  <c r="H58" i="7"/>
  <c r="G58" i="7"/>
  <c r="H65" i="7"/>
  <c r="G65" i="7"/>
  <c r="H71" i="7"/>
  <c r="G71" i="7"/>
  <c r="H70" i="7"/>
  <c r="G70" i="7"/>
  <c r="I61" i="7"/>
  <c r="H46" i="7"/>
  <c r="G46" i="7"/>
  <c r="H66" i="7"/>
  <c r="G66" i="7"/>
  <c r="H48" i="7"/>
  <c r="G48" i="7"/>
  <c r="H54" i="7"/>
  <c r="G54" i="7"/>
  <c r="H45" i="7"/>
  <c r="G45" i="7"/>
  <c r="H57" i="7"/>
  <c r="G57" i="7"/>
  <c r="H69" i="7"/>
  <c r="G69" i="7"/>
  <c r="I45" i="7"/>
  <c r="M41" i="7" s="1"/>
  <c r="H44" i="7"/>
  <c r="G44" i="7"/>
  <c r="M42" i="7" l="1"/>
</calcChain>
</file>

<file path=xl/sharedStrings.xml><?xml version="1.0" encoding="utf-8"?>
<sst xmlns="http://schemas.openxmlformats.org/spreadsheetml/2006/main" count="1147" uniqueCount="212">
  <si>
    <t>RCCP  |  PLANEACIÓN APROXIMADA DE CAPACIDAD</t>
  </si>
  <si>
    <t>PLANTILLA GRATUITA · InfoExperiencia · nivel básico-intermedio · 8 productos × 4 recursos × 8 semanas</t>
  </si>
  <si>
    <t>EMPIEZA AQUÍ  ·  QUÉ RESUELVE ESTA PLANTILLA</t>
  </si>
  <si>
    <t>Comprueba si las horas requeridas por tu plan maestro de producción (MPS) superan las horas disponibles de los recursos críticos. Identifica la semana, el recurso y la sobrecarga. Luego prueba un ajuste del MPS sin cambiar el plan original.</t>
  </si>
  <si>
    <t>ORDEN DE TRABAJO  ·  COMPLETA SOLO LAS CELDAS AMARILLAS</t>
  </si>
  <si>
    <t>01</t>
  </si>
  <si>
    <t>03 MPS</t>
  </si>
  <si>
    <t>Escribe los nombres de productos y las cantidades previstas para cada una de las 8 semanas.</t>
  </si>
  <si>
    <t>02</t>
  </si>
  <si>
    <t>05 Capacidad</t>
  </si>
  <si>
    <t>Define hasta 4 recursos críticos e introduce sus horas disponibles en cada semana.</t>
  </si>
  <si>
    <t>03</t>
  </si>
  <si>
    <t>04 Tiempos</t>
  </si>
  <si>
    <t>Escribe las horas que requiere una unidad de cada producto en cada recurso activo. Usa 0 si no lo utiliza.</t>
  </si>
  <si>
    <t>04</t>
  </si>
  <si>
    <t>06 Evaluacion</t>
  </si>
  <si>
    <t>Revisa el diagnóstico: SOBRECARGA, SIN HOLGURA, CON HOLGURA o SIN ACTIVIDAD.</t>
  </si>
  <si>
    <t>05</t>
  </si>
  <si>
    <t>07 Escenario</t>
  </si>
  <si>
    <t>Registra solo la variación del MPS: cantidades negativas para restar y positivas para sumar. Analiza el resultado.</t>
  </si>
  <si>
    <t>CÓMO USAR EL EJEMPLO  ·  FÁBRICA DE MESAS Y SILLAS</t>
  </si>
  <si>
    <t>El archivo incluye 80 mesas y 120 sillas en la semana 1, y 60 mesas y 100 sillas en la semana 2. El recurso Corte necesita 70 h frente a 64 h disponibles: sobrecarga de 6 h. El escenario ya propone trasladar 12 mesas de S1 a S2.</t>
  </si>
  <si>
    <t>ANTES DE TRABAJAR CON TUS DATOS</t>
  </si>
  <si>
    <t>1. Guarda una copia. Borra o sustituye SOLO los datos amarillos del ejemplo; no borres las fórmulas azules.</t>
  </si>
  <si>
    <t>2. En MPS registra todos los períodos de cada producto activo (escribe 0 cuando no fabrique). Evita repetir nombres de productos.</t>
  </si>
  <si>
    <t>3. En Capacidad registra las 8 semanas de cada recurso activo; usa 0 cuando no esté disponible. Evita repetir recursos.</t>
  </si>
  <si>
    <t>4. En Tiempos introduce un número para cada producto y recurso activos; usa 0 si el producto no pasa por ese recurso.</t>
  </si>
  <si>
    <t>5. En Escenario elimina los ajustes de ejemplo (−12 y +12) antes de crear tu alternativa. Una celda vacía significa cambio 0.</t>
  </si>
  <si>
    <t>6. Si aparece REVISAR, FALTAN TIEMPOS o FALTA CAPACIDAD, corrige los datos antes de interpretar resultados.</t>
  </si>
  <si>
    <t>7. Valores de utilización superiores al 100 % señalan exceso de carga, no una programación detallada de las órdenes.</t>
  </si>
  <si>
    <t>CÓMO LEER LOS RESULTADOS</t>
  </si>
  <si>
    <t>AMARILLO  ·  escribe aquí</t>
  </si>
  <si>
    <t>AZUL CLARO  ·  fórmula</t>
  </si>
  <si>
    <t>ROJO  ·  revisar o sobrecarga</t>
  </si>
  <si>
    <t>Alcance: evaluación aproximada mediante horas estándar por producto y recurso, con la carga asignada a la semana del MPS. No incorpora perfiles temporales de rutas, preparación por lote, capacidad finita diaria, optimización automática ni disponibilidad de materiales. Confirma las fechas y restricciones antes de aprobar un programa de producción.</t>
  </si>
  <si>
    <t>REFERENCIAS TÉCNICAS</t>
  </si>
  <si>
    <t>Oracle RCCP: https://docs.oracle.com/cd/A60725_05/html/comnls/us/crp/rccp.htm</t>
  </si>
  <si>
    <t>ETH Zurich RCCP: https://opess.ethz.ch/course/section-5-2/5-2-3c-rough-cut-capacity-planning-rccp/</t>
  </si>
  <si>
    <t>GLOSARIO  |  RCCP</t>
  </si>
  <si>
    <t>Términos empleados en las siete hojas y en sus diagnósticos</t>
  </si>
  <si>
    <t>Término</t>
  </si>
  <si>
    <t>Definición sencilla</t>
  </si>
  <si>
    <t>Dónde se usa</t>
  </si>
  <si>
    <t>RCCP</t>
  </si>
  <si>
    <t>Planeación aproximada de la capacidad: coteja la carga derivada del MPS con las horas disponibles de recursos críticos.</t>
  </si>
  <si>
    <t>Evaluación</t>
  </si>
  <si>
    <t>MPS / PMP</t>
  </si>
  <si>
    <t>Plan maestro o programa maestro de producción: unidades previstas de cada producto por semana.</t>
  </si>
  <si>
    <t>Producto</t>
  </si>
  <si>
    <t>Referencia que se desea fabricar; en el ejemplo, mesas y sillas.</t>
  </si>
  <si>
    <t>MPS / Tiempos</t>
  </si>
  <si>
    <t>Período / Semana (S1–S8)</t>
  </si>
  <si>
    <t>Intervalo para agrupar cantidades y horas de fabricación. S1 es la primera semana del horizonte.</t>
  </si>
  <si>
    <t>Todas las hojas operativas</t>
  </si>
  <si>
    <t>Recurso crítico</t>
  </si>
  <si>
    <t>Máquina, línea, centro de trabajo o equipo cuya capacidad se revisa para validar el MPS.</t>
  </si>
  <si>
    <t>Capacidad / Evaluación</t>
  </si>
  <si>
    <t>Horas por unidad (h/u)</t>
  </si>
  <si>
    <t>Horas de un recurso que requiere producir una unidad específica.</t>
  </si>
  <si>
    <t>Tiempo estándar</t>
  </si>
  <si>
    <t>Tiempo representativo utilizado para estimar la carga, bajo condiciones y supuestos definidos.</t>
  </si>
  <si>
    <t>Carga requerida (h)</t>
  </si>
  <si>
    <t>Suma de unidades MPS multiplicadas por horas por unidad, por recurso y semana.</t>
  </si>
  <si>
    <t>06 Evaluacion / 07 Escenario</t>
  </si>
  <si>
    <t>Capacidad disponible (h)</t>
  </si>
  <si>
    <t>Horas que el recurso puede dedicar a producción en una semana, según los datos ingresados.</t>
  </si>
  <si>
    <t>Utilización (%)</t>
  </si>
  <si>
    <t>Carga requerida dividida entre capacidad disponible; indica cuánto se compromete el recurso.</t>
  </si>
  <si>
    <t>Evaluación / Escenario</t>
  </si>
  <si>
    <t>Holgura (h)</t>
  </si>
  <si>
    <t>Capacidad disponible menos carga requerida; un valor negativo indica horas faltantes.</t>
  </si>
  <si>
    <t>Sobrecarga</t>
  </si>
  <si>
    <t>La carga requerida es superior a la capacidad disponible; utilización mayor que 100 %.</t>
  </si>
  <si>
    <t>Diagnóstico</t>
  </si>
  <si>
    <t>SIN HOLGURA</t>
  </si>
  <si>
    <t>Carga requerida y capacidad disponible son iguales: no queda margen.</t>
  </si>
  <si>
    <t>CON HOLGURA</t>
  </si>
  <si>
    <t>Carga inferior a capacidad, con horas aún disponibles.</t>
  </si>
  <si>
    <t>SIN ACTIVIDAD</t>
  </si>
  <si>
    <t>Recurso con carga requerida y capacidad disponible iguales a cero en esa semana.</t>
  </si>
  <si>
    <t>FALTA CAPACIDAD</t>
  </si>
  <si>
    <t>No se registraron las horas disponibles de una semana de un recurso activo.</t>
  </si>
  <si>
    <t>Control</t>
  </si>
  <si>
    <t>FALTAN TIEMPOS</t>
  </si>
  <si>
    <t>Falta ingresar alguna relación de horas por unidad para un producto y recurso activos.</t>
  </si>
  <si>
    <t>REVISAR</t>
  </si>
  <si>
    <t>Advertencia: falta un dato, existe información incompatible o un ajuste deja unidades negativas.</t>
  </si>
  <si>
    <t>Controles</t>
  </si>
  <si>
    <t>LISTO</t>
  </si>
  <si>
    <t>Datos principales completos; se pueden interpretar los cálculos.</t>
  </si>
  <si>
    <t>Escenario</t>
  </si>
  <si>
    <t>Alternativa de fabricación que cambia las cantidades originales y recalcula el uso de recursos.</t>
  </si>
  <si>
    <t>Variación / Delta</t>
  </si>
  <si>
    <t>Cambio de unidades frente al MPS original; positivo añade y negativo quita unidades.</t>
  </si>
  <si>
    <t>MPS ajustado</t>
  </si>
  <si>
    <t>Cantidades del MPS original más las variaciones de escenario.</t>
  </si>
  <si>
    <t>Recurso activo</t>
  </si>
  <si>
    <t>Recurso cuyo nombre fue registrado en 05 Capacidad.</t>
  </si>
  <si>
    <t>04 Tiempos / 05 Capacidad</t>
  </si>
  <si>
    <t>Producto activo</t>
  </si>
  <si>
    <t>Producto con nombre registrado en 03 MPS.</t>
  </si>
  <si>
    <t>h</t>
  </si>
  <si>
    <t>Horas.</t>
  </si>
  <si>
    <t>Tablas de evaluación</t>
  </si>
  <si>
    <t>h/u</t>
  </si>
  <si>
    <t>Horas por unidad de producto.</t>
  </si>
  <si>
    <t>CPOF</t>
  </si>
  <si>
    <t>Método de factores globales de capacidad; alternativa más agregada a la lista de recursos.</t>
  </si>
  <si>
    <t>Referencia conceptual</t>
  </si>
  <si>
    <t>CRP</t>
  </si>
  <si>
    <t>Planificación detallada de necesidades de capacidad; no está incluida en este archivo.</t>
  </si>
  <si>
    <t>Alcance</t>
  </si>
  <si>
    <t>03  |  PLAN MAESTRO DE PRODUCCIÓN</t>
  </si>
  <si>
    <t>ENTRADA · Escribe productos y cantidades por semana. Usa 0 si no fabricarás ese producto en la semana.</t>
  </si>
  <si>
    <t>PASO 1  ·  EDITA LAS CELDAS AMARILLAS · MÁXIMO 8 PRODUCTOS</t>
  </si>
  <si>
    <t>Mantén productos con nombres únicos. Completa S1 a S8 para cada producto activo, incluso si la cantidad es 0. La plantilla evalúa esas mismas semanas en Capacidad y Escenario.</t>
  </si>
  <si>
    <t>CÓDIGO</t>
  </si>
  <si>
    <t>PRODUCTO</t>
  </si>
  <si>
    <t>S1</t>
  </si>
  <si>
    <t>S2</t>
  </si>
  <si>
    <t>S3</t>
  </si>
  <si>
    <t>S4</t>
  </si>
  <si>
    <t>S5</t>
  </si>
  <si>
    <t>S6</t>
  </si>
  <si>
    <t>S7</t>
  </si>
  <si>
    <t>S8</t>
  </si>
  <si>
    <t>TOTAL U.</t>
  </si>
  <si>
    <t>CONTROL</t>
  </si>
  <si>
    <t>P01</t>
  </si>
  <si>
    <t>Mesa</t>
  </si>
  <si>
    <t>P02</t>
  </si>
  <si>
    <t>Silla</t>
  </si>
  <si>
    <t>P03</t>
  </si>
  <si>
    <t>P04</t>
  </si>
  <si>
    <t>P05</t>
  </si>
  <si>
    <t>P06</t>
  </si>
  <si>
    <t>P07</t>
  </si>
  <si>
    <t>P08</t>
  </si>
  <si>
    <t>CONTROL DE CAPTURA</t>
  </si>
  <si>
    <t>AMARILLO = entrada. AZUL CLARO = cálculo. Si borras los datos del ejemplo, elimina el nombre de los productos no usados y sus ocho cantidades. El total y el control no se modifican.</t>
  </si>
  <si>
    <t>04  |  HORAS POR PRODUCTO Y RECURSO</t>
  </si>
  <si>
    <t>ENTRADA · Escribe horas por unidad (h/u); los nombres de producto y recurso se toman automáticamente.</t>
  </si>
  <si>
    <t>PASO 3  ·  CARGA UNITARIA DE LOS RECURSOS</t>
  </si>
  <si>
    <t>Escribe un tiempo numérico para cada cruce de producto y recurso activos. Si el producto no necesita un recurso, escribe 0. Las celdas vacías en cruces activos aparecen como FALTAN TIEMPOS.</t>
  </si>
  <si>
    <t>EJEMPLO · DATOS DE LA ENTRADA</t>
  </si>
  <si>
    <t>Mesa: 0,50 h en Corte y 0,60 h en Ensamblaje. Silla: 0,25 h en Corte y 0,15 h en Ensamblaje. No escribas tiempos de recursos que no tienen nombre en Capacidad.</t>
  </si>
  <si>
    <t>05  |  CAPACIDAD DISPONIBLE</t>
  </si>
  <si>
    <t>ENTRADA · Nombra hasta 4 recursos críticos y registra las horas reales disponibles por semana.</t>
  </si>
  <si>
    <t>PASO 2  ·  CAPACIDAD POR CENTRO DE TRABAJO</t>
  </si>
  <si>
    <t>Las horas de cada recurso deben representar su disponibilidad real. Completa las ocho semanas para cada recurso activo; escribe 0 si no estará disponible. Evita descontar dos veces pérdidas ya incluidas en tus tiempos estándar.</t>
  </si>
  <si>
    <t>RECURSO</t>
  </si>
  <si>
    <t>TOTAL H.</t>
  </si>
  <si>
    <t>Corte</t>
  </si>
  <si>
    <t>Ensamblaje</t>
  </si>
  <si>
    <t>INTERPRETACIÓN</t>
  </si>
  <si>
    <t>Cada recurso puede disponer de distintas horas por semana. La evaluación señala SOBRECARGA cuando la carga calculada excede estas horas. No interpretes 0 h como dato faltante: para un recurso activo, 0 significa que no hay capacidad esa semana.</t>
  </si>
  <si>
    <t>06  |  EVALUACIÓN RCCP</t>
  </si>
  <si>
    <t>SALIDA AUTOMÁTICA · Compara carga requerida contra capacidad disponible en cada recurso y semana.</t>
  </si>
  <si>
    <t>ESTADO DE DATOS  ·  TODOS DEBEN INDICAR OK / LISTO</t>
  </si>
  <si>
    <t>MPS</t>
  </si>
  <si>
    <t>TIEMPOS</t>
  </si>
  <si>
    <t>CAPACIDAD</t>
  </si>
  <si>
    <t>EVALUACIÓN</t>
  </si>
  <si>
    <t>RECURSOS / SEMANAS SOBRECARGADOS</t>
  </si>
  <si>
    <t>MÁX. HORAS FALTANTES</t>
  </si>
  <si>
    <t>SEMANAS CON SOBRECARGA</t>
  </si>
  <si>
    <t>CARGA POR RECURSO Y SEMANA</t>
  </si>
  <si>
    <t>RESUMEN POR SEMANA</t>
  </si>
  <si>
    <t>SEMANA</t>
  </si>
  <si>
    <t>CARGA (h)</t>
  </si>
  <si>
    <t>CAP. (h)</t>
  </si>
  <si>
    <t>HOLGURA (h)</t>
  </si>
  <si>
    <t>USO (%)</t>
  </si>
  <si>
    <t>DIAGNÓSTICO</t>
  </si>
  <si>
    <t>SOBRECARGAS</t>
  </si>
  <si>
    <t>DÉFICIT (h)</t>
  </si>
  <si>
    <t>USO MÁX.</t>
  </si>
  <si>
    <t>LECTURA</t>
  </si>
  <si>
    <t>REGLAS DE LECTURA</t>
  </si>
  <si>
    <t>SOBRECARGA: horas requeridas &gt; disponibles. SIN HOLGURA: igualdad. CON HOLGURA: hay capacidad restante. SIN ACTIVIDAD: carga y capacidad en 0. Un 100 % de uso no deja margen operativo.</t>
  </si>
  <si>
    <t>El diagnóstico solo es válido si el estado general indica LISTO. El RCCP no reemplaza el MRP, la programación detallada ni la comprobación de materiales, precedencias y fechas.</t>
  </si>
  <si>
    <t>07  |  ESCENARIO DE AJUSTE DEL MPS</t>
  </si>
  <si>
    <t>PRUEBA UNA ALTERNATIVA · Solo cambia las celdas amarillas de variación; el MPS original permanece intacto.</t>
  </si>
  <si>
    <t>BASE</t>
  </si>
  <si>
    <t>AJUSTES</t>
  </si>
  <si>
    <t>ESCENARIO</t>
  </si>
  <si>
    <t>A. CAMBIOS FRENTE AL MPS · VALOR NEGATIVO RESTA; VALOR POSITIVO SUMA</t>
  </si>
  <si>
    <t>S1 Δ</t>
  </si>
  <si>
    <t>S2 Δ</t>
  </si>
  <si>
    <t>S3 Δ</t>
  </si>
  <si>
    <t>S4 Δ</t>
  </si>
  <si>
    <t>S5 Δ</t>
  </si>
  <si>
    <t>S6 Δ</t>
  </si>
  <si>
    <t>S7 Δ</t>
  </si>
  <si>
    <t>S8 Δ</t>
  </si>
  <si>
    <t>CAMBIO NETO</t>
  </si>
  <si>
    <t>EJEMPLO: −12 mesas en S1 y +12 mesas en S2. Sustituye o borra estos dos cambios antes de tu propio análisis. Las celdas amarillas vacías equivalen a una variación de 0.</t>
  </si>
  <si>
    <t>B. MPS AJUSTADO · RESULTADO AUTOMÁTICO</t>
  </si>
  <si>
    <t>C. COMPARACIÓN ORIGINAL VS ESCENARIO · POR RECURSO Y SEMANA</t>
  </si>
  <si>
    <t>ORIGINAL h</t>
  </si>
  <si>
    <t>ESCENARIO h</t>
  </si>
  <si>
    <t>CAP. h</t>
  </si>
  <si>
    <t>HOLGURA h</t>
  </si>
  <si>
    <t>USO ESC.</t>
  </si>
  <si>
    <t>INDICADOR</t>
  </si>
  <si>
    <t>ORIGINAL</t>
  </si>
  <si>
    <t>Sobrecargas</t>
  </si>
  <si>
    <t>Mayor déficit h</t>
  </si>
  <si>
    <t>Cantidad total u.</t>
  </si>
  <si>
    <t>IMPORTANTE: un resultado sin sobrecargas sigue siendo una estimación inicial. Revisa fechas de entrega, materiales y secuencia de operaciones. Mantener unidades totales no garantiza factibilidad si se desplazan pedidos fuera de plazo.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</si>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</sst>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\+0;\-0;0"/>
  </numFmts>
  <fonts count="19">
    <font>
      <sz val="11"/>
      <name val="Carlito"/>
    </font>
    <font>
      <sz val="10"/>
      <color rgb="FF203751"/>
      <name val="Aptos"/>
      <family val="2"/>
    </font>
    <font>
      <b/>
      <sz val="18"/>
      <color rgb="FFFFFFFF"/>
      <name val="Aptos"/>
      <family val="2"/>
    </font>
    <font>
      <sz val="10"/>
      <color rgb="FFD8E8F7"/>
      <name val="Aptos"/>
      <family val="2"/>
    </font>
    <font>
      <b/>
      <sz val="10"/>
      <color rgb="FFFFFFFF"/>
      <name val="Aptos"/>
      <family val="2"/>
    </font>
    <font>
      <sz val="11"/>
      <color rgb="FF203751"/>
      <name val="Aptos"/>
      <family val="2"/>
    </font>
    <font>
      <b/>
      <sz val="15"/>
      <color rgb="FFFFFFFF"/>
      <name val="Aptos"/>
      <family val="2"/>
    </font>
    <font>
      <b/>
      <sz val="11"/>
      <color rgb="FF0B1F3A"/>
      <name val="Aptos"/>
      <family val="2"/>
    </font>
    <font>
      <sz val="10"/>
      <color rgb="FF203751"/>
      <name val="Aptos"/>
      <family val="2"/>
    </font>
    <font>
      <b/>
      <sz val="11"/>
      <color rgb="FFA61B1B"/>
      <name val="Aptos"/>
      <family val="2"/>
    </font>
    <font>
      <sz val="9"/>
      <color rgb="FF203751"/>
      <name val="Aptos"/>
      <family val="2"/>
    </font>
    <font>
      <sz val="10"/>
      <color rgb="FF0B1F3A"/>
      <name val="Aptos"/>
      <family val="2"/>
    </font>
    <font>
      <b/>
      <sz val="10"/>
      <color rgb="FF203751"/>
      <name val="Aptos"/>
      <family val="2"/>
    </font>
    <font>
      <b/>
      <sz val="16"/>
      <color rgb="FF0B1F3A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85B"/>
      </patternFill>
    </fill>
    <fill>
      <patternFill patternType="solid">
        <fgColor rgb="FFF8FAFD"/>
      </patternFill>
    </fill>
    <fill>
      <patternFill patternType="solid">
        <fgColor rgb="FFE9F3FC"/>
      </patternFill>
    </fill>
    <fill>
      <patternFill patternType="solid">
        <fgColor rgb="FFF1F5F9"/>
      </patternFill>
    </fill>
    <fill>
      <patternFill patternType="solid">
        <fgColor rgb="FFFFF3CE"/>
      </patternFill>
    </fill>
    <fill>
      <patternFill patternType="solid">
        <fgColor indexed="65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rgb="FF17385B"/>
        <bgColor indexed="64"/>
      </patternFill>
    </fill>
    <fill>
      <patternFill patternType="solid">
        <fgColor rgb="FFF8FAFD"/>
        <bgColor indexed="64"/>
      </patternFill>
    </fill>
    <fill>
      <patternFill patternType="solid">
        <fgColor rgb="FFE9F3FC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3CE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horizontal="center" vertical="center" wrapText="1"/>
    </xf>
    <xf numFmtId="0" fontId="11" fillId="5" borderId="0" xfId="0" applyFont="1" applyFill="1"/>
    <xf numFmtId="0" fontId="12" fillId="0" borderId="0" xfId="0" applyFont="1"/>
    <xf numFmtId="0" fontId="13" fillId="5" borderId="0" xfId="0" applyFont="1" applyFill="1"/>
    <xf numFmtId="164" fontId="11" fillId="5" borderId="0" xfId="0" applyNumberFormat="1" applyFont="1" applyFill="1"/>
    <xf numFmtId="165" fontId="11" fillId="5" borderId="0" xfId="0" applyNumberFormat="1" applyFont="1" applyFill="1"/>
    <xf numFmtId="166" fontId="11" fillId="7" borderId="0" xfId="0" applyNumberFormat="1" applyFont="1" applyFill="1" applyAlignment="1">
      <alignment horizontal="center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0" fillId="8" borderId="0" xfId="0" applyFill="1"/>
    <xf numFmtId="0" fontId="2" fillId="9" borderId="0" xfId="0" applyFont="1" applyFill="1" applyAlignment="1">
      <alignment vertical="center" wrapText="1"/>
    </xf>
    <xf numFmtId="0" fontId="1" fillId="8" borderId="0" xfId="0" applyFont="1" applyFill="1"/>
    <xf numFmtId="0" fontId="3" fillId="10" borderId="0" xfId="0" applyFont="1" applyFill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5" fillId="11" borderId="0" xfId="0" applyFont="1" applyFill="1" applyAlignment="1">
      <alignment vertical="center" wrapText="1"/>
    </xf>
    <xf numFmtId="0" fontId="6" fillId="10" borderId="0" xfId="0" applyFont="1" applyFill="1" applyAlignment="1">
      <alignment vertical="center" wrapText="1"/>
    </xf>
    <xf numFmtId="0" fontId="7" fillId="12" borderId="0" xfId="0" applyFont="1" applyFill="1" applyAlignment="1">
      <alignment vertical="center" wrapText="1"/>
    </xf>
    <xf numFmtId="0" fontId="8" fillId="11" borderId="0" xfId="0" applyFont="1" applyFill="1" applyAlignment="1">
      <alignment vertical="center" wrapText="1"/>
    </xf>
    <xf numFmtId="0" fontId="8" fillId="13" borderId="0" xfId="0" applyFont="1" applyFill="1" applyAlignment="1">
      <alignment vertical="center" wrapText="1"/>
    </xf>
    <xf numFmtId="0" fontId="8" fillId="14" borderId="0" xfId="0" applyFont="1" applyFill="1" applyAlignment="1">
      <alignment vertical="center" wrapText="1"/>
    </xf>
    <xf numFmtId="0" fontId="7" fillId="15" borderId="0" xfId="0" applyFont="1" applyFill="1" applyAlignment="1">
      <alignment vertical="center" wrapText="1"/>
    </xf>
    <xf numFmtId="0" fontId="9" fillId="16" borderId="0" xfId="0" applyFont="1" applyFill="1" applyAlignment="1">
      <alignment vertical="center" wrapText="1"/>
    </xf>
    <xf numFmtId="0" fontId="10" fillId="14" borderId="0" xfId="0" applyFont="1" applyFill="1" applyAlignment="1">
      <alignment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15" fillId="17" borderId="2" xfId="0" applyFont="1" applyFill="1" applyBorder="1" applyAlignment="1">
      <alignment horizontal="center" vertical="center" wrapText="1"/>
    </xf>
    <xf numFmtId="0" fontId="15" fillId="17" borderId="3" xfId="0" applyFont="1" applyFill="1" applyBorder="1" applyAlignment="1">
      <alignment horizontal="center" vertical="center" wrapText="1"/>
    </xf>
    <xf numFmtId="0" fontId="15" fillId="17" borderId="4" xfId="0" applyFont="1" applyFill="1" applyBorder="1" applyAlignment="1">
      <alignment horizontal="center" vertical="center" wrapText="1"/>
    </xf>
    <xf numFmtId="0" fontId="15" fillId="17" borderId="5" xfId="0" applyFont="1" applyFill="1" applyBorder="1" applyAlignment="1">
      <alignment horizontal="center" vertical="center" wrapText="1"/>
    </xf>
    <xf numFmtId="0" fontId="15" fillId="17" borderId="6" xfId="0" applyFont="1" applyFill="1" applyBorder="1" applyAlignment="1">
      <alignment horizontal="center" vertical="center" wrapText="1"/>
    </xf>
    <xf numFmtId="0" fontId="18" fillId="8" borderId="7" xfId="1" applyFont="1" applyFill="1" applyBorder="1" applyAlignment="1">
      <alignment horizontal="center" vertical="center"/>
    </xf>
    <xf numFmtId="0" fontId="18" fillId="8" borderId="8" xfId="1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 wrapText="1"/>
    </xf>
    <xf numFmtId="0" fontId="1" fillId="13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2" fillId="9" borderId="0" xfId="0" applyFont="1" applyFill="1" applyAlignment="1" applyProtection="1">
      <alignment vertical="center" wrapText="1"/>
      <protection locked="0"/>
    </xf>
    <xf numFmtId="0" fontId="3" fillId="10" borderId="0" xfId="0" applyFont="1" applyFill="1" applyAlignment="1" applyProtection="1">
      <alignment vertical="center" wrapText="1"/>
      <protection locked="0"/>
    </xf>
    <xf numFmtId="0" fontId="1" fillId="8" borderId="0" xfId="0" applyFont="1" applyFill="1" applyProtection="1">
      <protection locked="0"/>
    </xf>
    <xf numFmtId="0" fontId="4" fillId="10" borderId="0" xfId="0" applyFont="1" applyFill="1" applyAlignment="1" applyProtection="1">
      <alignment vertical="center" wrapText="1"/>
      <protection locked="0"/>
    </xf>
    <xf numFmtId="0" fontId="8" fillId="11" borderId="0" xfId="0" applyFont="1" applyFill="1" applyAlignment="1" applyProtection="1">
      <alignment vertical="center" wrapText="1"/>
      <protection locked="0"/>
    </xf>
    <xf numFmtId="0" fontId="4" fillId="9" borderId="0" xfId="0" applyFont="1" applyFill="1" applyAlignment="1" applyProtection="1">
      <alignment horizontal="center" vertical="center" wrapText="1"/>
      <protection locked="0"/>
    </xf>
    <xf numFmtId="0" fontId="11" fillId="15" borderId="0" xfId="0" applyFont="1" applyFill="1" applyAlignment="1" applyProtection="1">
      <alignment horizontal="left"/>
      <protection locked="0"/>
    </xf>
    <xf numFmtId="0" fontId="11" fillId="15" borderId="0" xfId="0" applyFont="1" applyFill="1" applyAlignment="1" applyProtection="1">
      <alignment horizontal="center"/>
      <protection locked="0"/>
    </xf>
    <xf numFmtId="0" fontId="11" fillId="12" borderId="0" xfId="0" applyFont="1" applyFill="1" applyProtection="1">
      <protection locked="0"/>
    </xf>
    <xf numFmtId="0" fontId="8" fillId="13" borderId="0" xfId="0" applyFont="1" applyFill="1" applyAlignment="1" applyProtection="1">
      <alignment vertical="center" wrapText="1"/>
      <protection locked="0"/>
    </xf>
    <xf numFmtId="2" fontId="11" fillId="15" borderId="0" xfId="0" applyNumberFormat="1" applyFont="1" applyFill="1" applyAlignment="1" applyProtection="1">
      <alignment horizontal="center"/>
      <protection locked="0"/>
    </xf>
  </cellXfs>
  <cellStyles count="2">
    <cellStyle name="Hipervínculo" xfId="1" builtinId="8"/>
    <cellStyle name="Normal" xfId="0" builtinId="0"/>
  </cellStyles>
  <dxfs count="120"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64768B"/>
      </font>
      <fill>
        <patternFill patternType="solid">
          <bgColor rgb="FFF1F5F9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A61B1B"/>
      </font>
      <fill>
        <patternFill patternType="solid">
          <bgColor rgb="FFFCE8E6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17613C"/>
      </font>
      <fill>
        <patternFill patternType="solid">
          <bgColor rgb="FFE6F4EA"/>
        </patternFill>
      </fill>
    </dxf>
    <dxf>
      <font>
        <b/>
        <color rgb="FF895900"/>
      </font>
      <fill>
        <patternFill patternType="solid">
          <bgColor rgb="FFFFF3D6"/>
        </patternFill>
      </fill>
    </dxf>
    <dxf>
      <font>
        <b/>
        <color rgb="FFA61B1B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11</xdr:col>
      <xdr:colOff>1619542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4409AD-FDD4-4CB3-BF63-4B8630414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0" y="0"/>
          <a:ext cx="207483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1697759</xdr:colOff>
      <xdr:row>3</xdr:row>
      <xdr:rowOff>56141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66E9F7-6CCA-4AC3-9DE9-A85A29020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91800" y="0"/>
          <a:ext cx="2086379" cy="6047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13</xdr:col>
      <xdr:colOff>1732049</xdr:colOff>
      <xdr:row>3</xdr:row>
      <xdr:rowOff>56141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C32FD1-93FD-4172-851F-69D61987C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97050" y="0"/>
          <a:ext cx="2084474" cy="5933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2074949</xdr:colOff>
      <xdr:row>3</xdr:row>
      <xdr:rowOff>56141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439165-CEF1-4D32-A074-A648494E6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1400" y="0"/>
          <a:ext cx="2078759" cy="593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1772054</xdr:colOff>
      <xdr:row>3</xdr:row>
      <xdr:rowOff>56141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85ADE1-2084-442C-A43B-FE514365B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8800" y="0"/>
          <a:ext cx="2078759" cy="593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6"/>
  <sheetViews>
    <sheetView tabSelected="1" zoomScale="85" zoomScaleNormal="85" workbookViewId="0">
      <selection activeCell="A6" sqref="A6:XFD7"/>
    </sheetView>
  </sheetViews>
  <sheetFormatPr baseColWidth="10" defaultColWidth="8.796875" defaultRowHeight="13.8"/>
  <cols>
    <col min="1" max="1" width="19" style="14" customWidth="1"/>
    <col min="2" max="2" width="21" style="14" customWidth="1"/>
    <col min="3" max="3" width="29" style="14" customWidth="1"/>
    <col min="4" max="4" width="27" style="14" customWidth="1"/>
    <col min="5" max="5" width="24" style="14" customWidth="1"/>
    <col min="6" max="10" width="13" style="14" customWidth="1"/>
    <col min="11" max="11" width="6.09765625" style="14" customWidth="1"/>
    <col min="12" max="12" width="39.5" style="14" customWidth="1"/>
    <col min="13" max="13" width="40.8984375" style="14" customWidth="1"/>
    <col min="14" max="18" width="16" style="14" customWidth="1"/>
    <col min="19" max="16384" width="8.796875" style="14"/>
  </cols>
  <sheetData>
    <row r="2" spans="1:18" ht="14.4">
      <c r="A2" s="15" t="s">
        <v>0</v>
      </c>
      <c r="B2" s="15" t="s">
        <v>0</v>
      </c>
      <c r="C2" s="15" t="s">
        <v>0</v>
      </c>
      <c r="D2" s="15" t="s">
        <v>0</v>
      </c>
      <c r="E2" s="15" t="s">
        <v>0</v>
      </c>
      <c r="F2" s="15" t="s">
        <v>0</v>
      </c>
      <c r="G2" s="15" t="s">
        <v>0</v>
      </c>
      <c r="H2" s="15" t="s">
        <v>0</v>
      </c>
      <c r="I2" s="15" t="s">
        <v>0</v>
      </c>
      <c r="J2" s="15" t="s">
        <v>0</v>
      </c>
      <c r="K2" s="16"/>
      <c r="L2" s="16"/>
      <c r="M2" s="16"/>
      <c r="N2" s="16"/>
      <c r="O2" s="16"/>
      <c r="P2" s="16"/>
      <c r="Q2" s="16"/>
      <c r="R2" s="16"/>
    </row>
    <row r="3" spans="1:18" ht="14.4">
      <c r="A3" s="15" t="s">
        <v>0</v>
      </c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6"/>
      <c r="L3" s="16"/>
      <c r="M3" s="16"/>
      <c r="N3" s="16"/>
      <c r="O3" s="16"/>
      <c r="P3" s="16"/>
      <c r="Q3" s="16"/>
      <c r="R3" s="16"/>
    </row>
    <row r="4" spans="1:18" ht="15" thickBot="1">
      <c r="A4" s="17" t="s">
        <v>1</v>
      </c>
      <c r="B4" s="17" t="s">
        <v>1</v>
      </c>
      <c r="C4" s="17" t="s">
        <v>1</v>
      </c>
      <c r="D4" s="17" t="s">
        <v>1</v>
      </c>
      <c r="E4" s="17" t="s">
        <v>1</v>
      </c>
      <c r="F4" s="17" t="s">
        <v>1</v>
      </c>
      <c r="G4" s="17" t="s">
        <v>1</v>
      </c>
      <c r="H4" s="17" t="s">
        <v>1</v>
      </c>
      <c r="I4" s="17" t="s">
        <v>1</v>
      </c>
      <c r="J4" s="17" t="s">
        <v>1</v>
      </c>
      <c r="K4" s="16"/>
      <c r="L4" s="16"/>
      <c r="M4" s="16"/>
      <c r="N4" s="16"/>
      <c r="O4" s="16"/>
      <c r="P4" s="16"/>
      <c r="Q4" s="16"/>
      <c r="R4" s="16"/>
    </row>
    <row r="5" spans="1:18" ht="14.4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28" t="s">
        <v>210</v>
      </c>
      <c r="M5" s="29"/>
      <c r="N5" s="16"/>
      <c r="O5" s="16"/>
      <c r="P5" s="16"/>
      <c r="Q5" s="16"/>
      <c r="R5" s="16"/>
    </row>
    <row r="6" spans="1:18" ht="26.4" customHeight="1">
      <c r="A6" s="18" t="s">
        <v>2</v>
      </c>
      <c r="B6" s="18" t="s">
        <v>2</v>
      </c>
      <c r="C6" s="18" t="s">
        <v>2</v>
      </c>
      <c r="D6" s="18" t="s">
        <v>2</v>
      </c>
      <c r="E6" s="18" t="s">
        <v>2</v>
      </c>
      <c r="F6" s="18" t="s">
        <v>2</v>
      </c>
      <c r="G6" s="18" t="s">
        <v>2</v>
      </c>
      <c r="H6" s="18" t="s">
        <v>2</v>
      </c>
      <c r="I6" s="18" t="s">
        <v>2</v>
      </c>
      <c r="J6" s="18" t="s">
        <v>2</v>
      </c>
      <c r="K6" s="16"/>
      <c r="L6" s="30"/>
      <c r="M6" s="31"/>
      <c r="N6" s="16"/>
      <c r="O6" s="16"/>
      <c r="P6" s="16"/>
      <c r="Q6" s="16"/>
      <c r="R6" s="16"/>
    </row>
    <row r="7" spans="1:18" ht="26.4" customHeight="1" thickBot="1">
      <c r="A7" s="19" t="s">
        <v>3</v>
      </c>
      <c r="B7" s="19" t="s">
        <v>3</v>
      </c>
      <c r="C7" s="19" t="s">
        <v>3</v>
      </c>
      <c r="D7" s="19" t="s">
        <v>3</v>
      </c>
      <c r="E7" s="19" t="s">
        <v>3</v>
      </c>
      <c r="F7" s="19" t="s">
        <v>3</v>
      </c>
      <c r="G7" s="19" t="s">
        <v>3</v>
      </c>
      <c r="H7" s="19" t="s">
        <v>3</v>
      </c>
      <c r="I7" s="19" t="s">
        <v>3</v>
      </c>
      <c r="J7" s="19" t="s">
        <v>3</v>
      </c>
      <c r="K7" s="16"/>
      <c r="L7" s="32"/>
      <c r="M7" s="33"/>
      <c r="N7" s="16"/>
      <c r="O7" s="16"/>
      <c r="P7" s="16"/>
      <c r="Q7" s="16"/>
      <c r="R7" s="16"/>
    </row>
    <row r="8" spans="1:18" ht="17.399999999999999" thickBot="1">
      <c r="A8" s="19" t="s">
        <v>3</v>
      </c>
      <c r="B8" s="19" t="s">
        <v>3</v>
      </c>
      <c r="C8" s="19" t="s">
        <v>3</v>
      </c>
      <c r="D8" s="19" t="s">
        <v>3</v>
      </c>
      <c r="E8" s="19" t="s">
        <v>3</v>
      </c>
      <c r="F8" s="19" t="s">
        <v>3</v>
      </c>
      <c r="G8" s="19" t="s">
        <v>3</v>
      </c>
      <c r="H8" s="19" t="s">
        <v>3</v>
      </c>
      <c r="I8" s="19" t="s">
        <v>3</v>
      </c>
      <c r="J8" s="19" t="s">
        <v>3</v>
      </c>
      <c r="K8" s="16"/>
      <c r="L8" s="34" t="s">
        <v>211</v>
      </c>
      <c r="M8" s="35"/>
      <c r="N8" s="16"/>
      <c r="O8" s="16"/>
      <c r="P8" s="16"/>
      <c r="Q8" s="16"/>
      <c r="R8" s="16"/>
    </row>
    <row r="9" spans="1:18" ht="14.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14.4">
      <c r="A10" s="18" t="s">
        <v>4</v>
      </c>
      <c r="B10" s="18" t="s">
        <v>4</v>
      </c>
      <c r="C10" s="18" t="s">
        <v>4</v>
      </c>
      <c r="D10" s="18" t="s">
        <v>4</v>
      </c>
      <c r="E10" s="18" t="s">
        <v>4</v>
      </c>
      <c r="F10" s="18" t="s">
        <v>4</v>
      </c>
      <c r="G10" s="18" t="s">
        <v>4</v>
      </c>
      <c r="H10" s="18" t="s">
        <v>4</v>
      </c>
      <c r="I10" s="18" t="s">
        <v>4</v>
      </c>
      <c r="J10" s="18" t="s">
        <v>4</v>
      </c>
      <c r="K10" s="16"/>
      <c r="L10" s="16"/>
      <c r="M10" s="16"/>
      <c r="N10" s="16"/>
      <c r="O10" s="16"/>
      <c r="P10" s="16"/>
      <c r="Q10" s="16"/>
      <c r="R10" s="16"/>
    </row>
    <row r="11" spans="1:18" ht="14.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ht="14.4">
      <c r="A12" s="20" t="s">
        <v>5</v>
      </c>
      <c r="B12" s="21" t="s">
        <v>6</v>
      </c>
      <c r="C12" s="21" t="s">
        <v>6</v>
      </c>
      <c r="D12" s="22" t="s">
        <v>7</v>
      </c>
      <c r="E12" s="22" t="s">
        <v>7</v>
      </c>
      <c r="F12" s="22" t="s">
        <v>7</v>
      </c>
      <c r="G12" s="22" t="s">
        <v>7</v>
      </c>
      <c r="H12" s="22" t="s">
        <v>7</v>
      </c>
      <c r="I12" s="22" t="s">
        <v>7</v>
      </c>
      <c r="J12" s="22" t="s">
        <v>7</v>
      </c>
      <c r="K12" s="16"/>
      <c r="L12" s="16"/>
      <c r="M12" s="16"/>
      <c r="N12" s="16"/>
      <c r="O12" s="16"/>
      <c r="P12" s="16"/>
      <c r="Q12" s="16"/>
      <c r="R12" s="16"/>
    </row>
    <row r="13" spans="1:18" ht="14.4">
      <c r="A13" s="20" t="s">
        <v>5</v>
      </c>
      <c r="B13" s="21" t="s">
        <v>6</v>
      </c>
      <c r="C13" s="21" t="s">
        <v>6</v>
      </c>
      <c r="D13" s="22" t="s">
        <v>7</v>
      </c>
      <c r="E13" s="22" t="s">
        <v>7</v>
      </c>
      <c r="F13" s="22" t="s">
        <v>7</v>
      </c>
      <c r="G13" s="22" t="s">
        <v>7</v>
      </c>
      <c r="H13" s="22" t="s">
        <v>7</v>
      </c>
      <c r="I13" s="22" t="s">
        <v>7</v>
      </c>
      <c r="J13" s="22" t="s">
        <v>7</v>
      </c>
      <c r="K13" s="16"/>
      <c r="L13" s="16"/>
      <c r="M13" s="16"/>
      <c r="N13" s="16"/>
      <c r="O13" s="16"/>
      <c r="P13" s="16"/>
      <c r="Q13" s="16"/>
      <c r="R13" s="16"/>
    </row>
    <row r="14" spans="1:18" ht="14.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14.4">
      <c r="A15" s="20" t="s">
        <v>8</v>
      </c>
      <c r="B15" s="21" t="s">
        <v>9</v>
      </c>
      <c r="C15" s="21" t="s">
        <v>9</v>
      </c>
      <c r="D15" s="22" t="s">
        <v>10</v>
      </c>
      <c r="E15" s="22" t="s">
        <v>10</v>
      </c>
      <c r="F15" s="22" t="s">
        <v>10</v>
      </c>
      <c r="G15" s="22" t="s">
        <v>10</v>
      </c>
      <c r="H15" s="22" t="s">
        <v>10</v>
      </c>
      <c r="I15" s="22" t="s">
        <v>10</v>
      </c>
      <c r="J15" s="22" t="s">
        <v>10</v>
      </c>
      <c r="K15" s="16"/>
      <c r="L15" s="16"/>
      <c r="M15" s="16"/>
      <c r="N15" s="16"/>
      <c r="O15" s="16"/>
      <c r="P15" s="16"/>
      <c r="Q15" s="16"/>
      <c r="R15" s="16"/>
    </row>
    <row r="16" spans="1:18" ht="14.4">
      <c r="A16" s="20" t="s">
        <v>8</v>
      </c>
      <c r="B16" s="21" t="s">
        <v>9</v>
      </c>
      <c r="C16" s="21" t="s">
        <v>9</v>
      </c>
      <c r="D16" s="22" t="s">
        <v>10</v>
      </c>
      <c r="E16" s="22" t="s">
        <v>10</v>
      </c>
      <c r="F16" s="22" t="s">
        <v>10</v>
      </c>
      <c r="G16" s="22" t="s">
        <v>10</v>
      </c>
      <c r="H16" s="22" t="s">
        <v>10</v>
      </c>
      <c r="I16" s="22" t="s">
        <v>10</v>
      </c>
      <c r="J16" s="22" t="s">
        <v>10</v>
      </c>
      <c r="K16" s="16"/>
      <c r="L16" s="16"/>
      <c r="M16" s="16"/>
      <c r="N16" s="16"/>
      <c r="O16" s="16"/>
      <c r="P16" s="16"/>
      <c r="Q16" s="16"/>
      <c r="R16" s="16"/>
    </row>
    <row r="17" spans="1:18" ht="14.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14.4">
      <c r="A18" s="20" t="s">
        <v>11</v>
      </c>
      <c r="B18" s="21" t="s">
        <v>12</v>
      </c>
      <c r="C18" s="21" t="s">
        <v>12</v>
      </c>
      <c r="D18" s="22" t="s">
        <v>13</v>
      </c>
      <c r="E18" s="22" t="s">
        <v>13</v>
      </c>
      <c r="F18" s="22" t="s">
        <v>13</v>
      </c>
      <c r="G18" s="22" t="s">
        <v>13</v>
      </c>
      <c r="H18" s="22" t="s">
        <v>13</v>
      </c>
      <c r="I18" s="22" t="s">
        <v>13</v>
      </c>
      <c r="J18" s="22" t="s">
        <v>13</v>
      </c>
      <c r="K18" s="16"/>
      <c r="L18" s="16"/>
      <c r="M18" s="16"/>
      <c r="N18" s="16"/>
      <c r="O18" s="16"/>
      <c r="P18" s="16"/>
      <c r="Q18" s="16"/>
      <c r="R18" s="16"/>
    </row>
    <row r="19" spans="1:18" ht="14.4">
      <c r="A19" s="20" t="s">
        <v>11</v>
      </c>
      <c r="B19" s="21" t="s">
        <v>12</v>
      </c>
      <c r="C19" s="21" t="s">
        <v>12</v>
      </c>
      <c r="D19" s="22" t="s">
        <v>13</v>
      </c>
      <c r="E19" s="22" t="s">
        <v>13</v>
      </c>
      <c r="F19" s="22" t="s">
        <v>13</v>
      </c>
      <c r="G19" s="22" t="s">
        <v>13</v>
      </c>
      <c r="H19" s="22" t="s">
        <v>13</v>
      </c>
      <c r="I19" s="22" t="s">
        <v>13</v>
      </c>
      <c r="J19" s="22" t="s">
        <v>13</v>
      </c>
      <c r="K19" s="16"/>
      <c r="L19" s="16"/>
      <c r="M19" s="16"/>
      <c r="N19" s="16"/>
      <c r="O19" s="16"/>
      <c r="P19" s="16"/>
      <c r="Q19" s="16"/>
      <c r="R19" s="16"/>
    </row>
    <row r="20" spans="1:18" ht="14.4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14.4">
      <c r="A21" s="20" t="s">
        <v>14</v>
      </c>
      <c r="B21" s="21" t="s">
        <v>15</v>
      </c>
      <c r="C21" s="21" t="s">
        <v>15</v>
      </c>
      <c r="D21" s="22" t="s">
        <v>16</v>
      </c>
      <c r="E21" s="22" t="s">
        <v>16</v>
      </c>
      <c r="F21" s="22" t="s">
        <v>16</v>
      </c>
      <c r="G21" s="22" t="s">
        <v>16</v>
      </c>
      <c r="H21" s="22" t="s">
        <v>16</v>
      </c>
      <c r="I21" s="22" t="s">
        <v>16</v>
      </c>
      <c r="J21" s="22" t="s">
        <v>16</v>
      </c>
      <c r="K21" s="16"/>
      <c r="L21" s="16"/>
      <c r="M21" s="16"/>
      <c r="N21" s="16"/>
      <c r="O21" s="16"/>
      <c r="P21" s="16"/>
      <c r="Q21" s="16"/>
      <c r="R21" s="16"/>
    </row>
    <row r="22" spans="1:18" ht="14.4">
      <c r="A22" s="20" t="s">
        <v>14</v>
      </c>
      <c r="B22" s="21" t="s">
        <v>15</v>
      </c>
      <c r="C22" s="21" t="s">
        <v>15</v>
      </c>
      <c r="D22" s="22" t="s">
        <v>16</v>
      </c>
      <c r="E22" s="22" t="s">
        <v>16</v>
      </c>
      <c r="F22" s="22" t="s">
        <v>16</v>
      </c>
      <c r="G22" s="22" t="s">
        <v>16</v>
      </c>
      <c r="H22" s="22" t="s">
        <v>16</v>
      </c>
      <c r="I22" s="22" t="s">
        <v>16</v>
      </c>
      <c r="J22" s="22" t="s">
        <v>16</v>
      </c>
      <c r="K22" s="16"/>
      <c r="L22" s="16"/>
      <c r="M22" s="16"/>
      <c r="N22" s="16"/>
      <c r="O22" s="16"/>
      <c r="P22" s="16"/>
      <c r="Q22" s="16"/>
      <c r="R22" s="16"/>
    </row>
    <row r="23" spans="1:18" ht="14.4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ht="14.4">
      <c r="A24" s="20" t="s">
        <v>17</v>
      </c>
      <c r="B24" s="21" t="s">
        <v>18</v>
      </c>
      <c r="C24" s="21" t="s">
        <v>18</v>
      </c>
      <c r="D24" s="22" t="s">
        <v>19</v>
      </c>
      <c r="E24" s="22" t="s">
        <v>19</v>
      </c>
      <c r="F24" s="22" t="s">
        <v>19</v>
      </c>
      <c r="G24" s="22" t="s">
        <v>19</v>
      </c>
      <c r="H24" s="22" t="s">
        <v>19</v>
      </c>
      <c r="I24" s="22" t="s">
        <v>19</v>
      </c>
      <c r="J24" s="22" t="s">
        <v>19</v>
      </c>
      <c r="K24" s="16"/>
      <c r="L24" s="16"/>
      <c r="M24" s="16"/>
      <c r="N24" s="16"/>
      <c r="O24" s="16"/>
      <c r="P24" s="16"/>
      <c r="Q24" s="16"/>
      <c r="R24" s="16"/>
    </row>
    <row r="25" spans="1:18" ht="14.4">
      <c r="A25" s="20" t="s">
        <v>17</v>
      </c>
      <c r="B25" s="21" t="s">
        <v>18</v>
      </c>
      <c r="C25" s="21" t="s">
        <v>18</v>
      </c>
      <c r="D25" s="22" t="s">
        <v>19</v>
      </c>
      <c r="E25" s="22" t="s">
        <v>19</v>
      </c>
      <c r="F25" s="22" t="s">
        <v>19</v>
      </c>
      <c r="G25" s="22" t="s">
        <v>19</v>
      </c>
      <c r="H25" s="22" t="s">
        <v>19</v>
      </c>
      <c r="I25" s="22" t="s">
        <v>19</v>
      </c>
      <c r="J25" s="22" t="s">
        <v>19</v>
      </c>
      <c r="K25" s="16"/>
      <c r="L25" s="16"/>
      <c r="M25" s="16"/>
      <c r="N25" s="16"/>
      <c r="O25" s="16"/>
      <c r="P25" s="16"/>
      <c r="Q25" s="16"/>
      <c r="R25" s="16"/>
    </row>
    <row r="26" spans="1:18" ht="14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14.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4.4">
      <c r="A28" s="18" t="s">
        <v>20</v>
      </c>
      <c r="B28" s="18" t="s">
        <v>20</v>
      </c>
      <c r="C28" s="18" t="s">
        <v>20</v>
      </c>
      <c r="D28" s="18" t="s">
        <v>20</v>
      </c>
      <c r="E28" s="18" t="s">
        <v>20</v>
      </c>
      <c r="F28" s="18" t="s">
        <v>20</v>
      </c>
      <c r="G28" s="18" t="s">
        <v>20</v>
      </c>
      <c r="H28" s="18" t="s">
        <v>20</v>
      </c>
      <c r="I28" s="18" t="s">
        <v>20</v>
      </c>
      <c r="J28" s="18" t="s">
        <v>20</v>
      </c>
      <c r="K28" s="16"/>
      <c r="L28" s="16"/>
      <c r="M28" s="16"/>
      <c r="N28" s="16"/>
      <c r="O28" s="16"/>
      <c r="P28" s="16"/>
      <c r="Q28" s="16"/>
      <c r="R28" s="16"/>
    </row>
    <row r="29" spans="1:18" ht="14.4">
      <c r="A29" s="22" t="s">
        <v>21</v>
      </c>
      <c r="B29" s="22" t="s">
        <v>21</v>
      </c>
      <c r="C29" s="22" t="s">
        <v>21</v>
      </c>
      <c r="D29" s="22" t="s">
        <v>21</v>
      </c>
      <c r="E29" s="22" t="s">
        <v>21</v>
      </c>
      <c r="F29" s="22" t="s">
        <v>21</v>
      </c>
      <c r="G29" s="22" t="s">
        <v>21</v>
      </c>
      <c r="H29" s="22" t="s">
        <v>21</v>
      </c>
      <c r="I29" s="22" t="s">
        <v>21</v>
      </c>
      <c r="J29" s="22" t="s">
        <v>21</v>
      </c>
      <c r="K29" s="16"/>
      <c r="L29" s="16"/>
      <c r="M29" s="16"/>
      <c r="N29" s="16"/>
      <c r="O29" s="16"/>
      <c r="P29" s="16"/>
      <c r="Q29" s="16"/>
      <c r="R29" s="16"/>
    </row>
    <row r="30" spans="1:18" ht="14.4">
      <c r="A30" s="22" t="s">
        <v>21</v>
      </c>
      <c r="B30" s="22" t="s">
        <v>21</v>
      </c>
      <c r="C30" s="22" t="s">
        <v>21</v>
      </c>
      <c r="D30" s="22" t="s">
        <v>21</v>
      </c>
      <c r="E30" s="22" t="s">
        <v>21</v>
      </c>
      <c r="F30" s="22" t="s">
        <v>21</v>
      </c>
      <c r="G30" s="22" t="s">
        <v>21</v>
      </c>
      <c r="H30" s="22" t="s">
        <v>21</v>
      </c>
      <c r="I30" s="22" t="s">
        <v>21</v>
      </c>
      <c r="J30" s="22" t="s">
        <v>21</v>
      </c>
      <c r="K30" s="16"/>
      <c r="L30" s="16"/>
      <c r="M30" s="16"/>
      <c r="N30" s="16"/>
      <c r="O30" s="16"/>
      <c r="P30" s="16"/>
      <c r="Q30" s="16"/>
      <c r="R30" s="16"/>
    </row>
    <row r="31" spans="1:18" ht="14.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4.4">
      <c r="A32" s="18" t="s">
        <v>22</v>
      </c>
      <c r="B32" s="18" t="s">
        <v>22</v>
      </c>
      <c r="C32" s="18" t="s">
        <v>22</v>
      </c>
      <c r="D32" s="18" t="s">
        <v>22</v>
      </c>
      <c r="E32" s="18" t="s">
        <v>22</v>
      </c>
      <c r="F32" s="18" t="s">
        <v>22</v>
      </c>
      <c r="G32" s="18" t="s">
        <v>22</v>
      </c>
      <c r="H32" s="18" t="s">
        <v>22</v>
      </c>
      <c r="I32" s="18" t="s">
        <v>22</v>
      </c>
      <c r="J32" s="18" t="s">
        <v>22</v>
      </c>
      <c r="K32" s="16"/>
      <c r="L32" s="16"/>
      <c r="M32" s="16"/>
      <c r="N32" s="16"/>
      <c r="O32" s="16"/>
      <c r="P32" s="16"/>
      <c r="Q32" s="16"/>
      <c r="R32" s="16"/>
    </row>
    <row r="33" spans="1:18" ht="14.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4.4">
      <c r="A34" s="23" t="s">
        <v>23</v>
      </c>
      <c r="B34" s="23" t="s">
        <v>23</v>
      </c>
      <c r="C34" s="23" t="s">
        <v>23</v>
      </c>
      <c r="D34" s="23" t="s">
        <v>23</v>
      </c>
      <c r="E34" s="23" t="s">
        <v>23</v>
      </c>
      <c r="F34" s="23" t="s">
        <v>23</v>
      </c>
      <c r="G34" s="23" t="s">
        <v>23</v>
      </c>
      <c r="H34" s="23" t="s">
        <v>23</v>
      </c>
      <c r="I34" s="23" t="s">
        <v>23</v>
      </c>
      <c r="J34" s="23" t="s">
        <v>23</v>
      </c>
      <c r="K34" s="16"/>
      <c r="L34" s="16"/>
      <c r="M34" s="16"/>
      <c r="N34" s="16"/>
      <c r="O34" s="16"/>
      <c r="P34" s="16"/>
      <c r="Q34" s="16"/>
      <c r="R34" s="16"/>
    </row>
    <row r="35" spans="1:18" ht="14.4">
      <c r="A35" s="23" t="s">
        <v>23</v>
      </c>
      <c r="B35" s="23" t="s">
        <v>23</v>
      </c>
      <c r="C35" s="23" t="s">
        <v>23</v>
      </c>
      <c r="D35" s="23" t="s">
        <v>23</v>
      </c>
      <c r="E35" s="23" t="s">
        <v>23</v>
      </c>
      <c r="F35" s="23" t="s">
        <v>23</v>
      </c>
      <c r="G35" s="23" t="s">
        <v>23</v>
      </c>
      <c r="H35" s="23" t="s">
        <v>23</v>
      </c>
      <c r="I35" s="23" t="s">
        <v>23</v>
      </c>
      <c r="J35" s="23" t="s">
        <v>23</v>
      </c>
      <c r="K35" s="16"/>
      <c r="L35" s="16"/>
      <c r="M35" s="16"/>
      <c r="N35" s="16"/>
      <c r="O35" s="16"/>
      <c r="P35" s="16"/>
      <c r="Q35" s="16"/>
      <c r="R35" s="16"/>
    </row>
    <row r="36" spans="1:18" ht="14.4">
      <c r="A36" s="24" t="s">
        <v>24</v>
      </c>
      <c r="B36" s="24" t="s">
        <v>24</v>
      </c>
      <c r="C36" s="24" t="s">
        <v>24</v>
      </c>
      <c r="D36" s="24" t="s">
        <v>24</v>
      </c>
      <c r="E36" s="24" t="s">
        <v>24</v>
      </c>
      <c r="F36" s="24" t="s">
        <v>24</v>
      </c>
      <c r="G36" s="24" t="s">
        <v>24</v>
      </c>
      <c r="H36" s="24" t="s">
        <v>24</v>
      </c>
      <c r="I36" s="24" t="s">
        <v>24</v>
      </c>
      <c r="J36" s="24" t="s">
        <v>24</v>
      </c>
      <c r="K36" s="16"/>
      <c r="L36" s="16"/>
      <c r="M36" s="16"/>
      <c r="N36" s="16"/>
      <c r="O36" s="16"/>
      <c r="P36" s="16"/>
      <c r="Q36" s="16"/>
      <c r="R36" s="16"/>
    </row>
    <row r="37" spans="1:18" ht="14.4">
      <c r="A37" s="24" t="s">
        <v>24</v>
      </c>
      <c r="B37" s="24" t="s">
        <v>24</v>
      </c>
      <c r="C37" s="24" t="s">
        <v>24</v>
      </c>
      <c r="D37" s="24" t="s">
        <v>24</v>
      </c>
      <c r="E37" s="24" t="s">
        <v>24</v>
      </c>
      <c r="F37" s="24" t="s">
        <v>24</v>
      </c>
      <c r="G37" s="24" t="s">
        <v>24</v>
      </c>
      <c r="H37" s="24" t="s">
        <v>24</v>
      </c>
      <c r="I37" s="24" t="s">
        <v>24</v>
      </c>
      <c r="J37" s="24" t="s">
        <v>24</v>
      </c>
      <c r="K37" s="16"/>
      <c r="L37" s="16"/>
      <c r="M37" s="16"/>
      <c r="N37" s="16"/>
      <c r="O37" s="16"/>
      <c r="P37" s="16"/>
      <c r="Q37" s="16"/>
      <c r="R37" s="16"/>
    </row>
    <row r="38" spans="1:18" ht="14.4">
      <c r="A38" s="23" t="s">
        <v>25</v>
      </c>
      <c r="B38" s="23" t="s">
        <v>25</v>
      </c>
      <c r="C38" s="23" t="s">
        <v>25</v>
      </c>
      <c r="D38" s="23" t="s">
        <v>25</v>
      </c>
      <c r="E38" s="23" t="s">
        <v>25</v>
      </c>
      <c r="F38" s="23" t="s">
        <v>25</v>
      </c>
      <c r="G38" s="23" t="s">
        <v>25</v>
      </c>
      <c r="H38" s="23" t="s">
        <v>25</v>
      </c>
      <c r="I38" s="23" t="s">
        <v>25</v>
      </c>
      <c r="J38" s="23" t="s">
        <v>25</v>
      </c>
      <c r="K38" s="16"/>
      <c r="L38" s="16"/>
      <c r="M38" s="16"/>
      <c r="N38" s="16"/>
      <c r="O38" s="16"/>
      <c r="P38" s="16"/>
      <c r="Q38" s="16"/>
      <c r="R38" s="16"/>
    </row>
    <row r="39" spans="1:18" ht="14.4">
      <c r="A39" s="23" t="s">
        <v>25</v>
      </c>
      <c r="B39" s="23" t="s">
        <v>25</v>
      </c>
      <c r="C39" s="23" t="s">
        <v>25</v>
      </c>
      <c r="D39" s="23" t="s">
        <v>25</v>
      </c>
      <c r="E39" s="23" t="s">
        <v>25</v>
      </c>
      <c r="F39" s="23" t="s">
        <v>25</v>
      </c>
      <c r="G39" s="23" t="s">
        <v>25</v>
      </c>
      <c r="H39" s="23" t="s">
        <v>25</v>
      </c>
      <c r="I39" s="23" t="s">
        <v>25</v>
      </c>
      <c r="J39" s="23" t="s">
        <v>25</v>
      </c>
      <c r="K39" s="16"/>
      <c r="L39" s="16"/>
      <c r="M39" s="16"/>
      <c r="N39" s="16"/>
      <c r="O39" s="16"/>
      <c r="P39" s="16"/>
      <c r="Q39" s="16"/>
      <c r="R39" s="16"/>
    </row>
    <row r="40" spans="1:18" ht="14.4">
      <c r="A40" s="24" t="s">
        <v>26</v>
      </c>
      <c r="B40" s="24" t="s">
        <v>26</v>
      </c>
      <c r="C40" s="24" t="s">
        <v>26</v>
      </c>
      <c r="D40" s="24" t="s">
        <v>26</v>
      </c>
      <c r="E40" s="24" t="s">
        <v>26</v>
      </c>
      <c r="F40" s="24" t="s">
        <v>26</v>
      </c>
      <c r="G40" s="24" t="s">
        <v>26</v>
      </c>
      <c r="H40" s="24" t="s">
        <v>26</v>
      </c>
      <c r="I40" s="24" t="s">
        <v>26</v>
      </c>
      <c r="J40" s="24" t="s">
        <v>26</v>
      </c>
      <c r="K40" s="16"/>
      <c r="L40" s="16"/>
      <c r="M40" s="16"/>
      <c r="N40" s="16"/>
      <c r="O40" s="16"/>
      <c r="P40" s="16"/>
      <c r="Q40" s="16"/>
      <c r="R40" s="16"/>
    </row>
    <row r="41" spans="1:18" ht="14.4">
      <c r="A41" s="24" t="s">
        <v>26</v>
      </c>
      <c r="B41" s="24" t="s">
        <v>26</v>
      </c>
      <c r="C41" s="24" t="s">
        <v>26</v>
      </c>
      <c r="D41" s="24" t="s">
        <v>26</v>
      </c>
      <c r="E41" s="24" t="s">
        <v>26</v>
      </c>
      <c r="F41" s="24" t="s">
        <v>26</v>
      </c>
      <c r="G41" s="24" t="s">
        <v>26</v>
      </c>
      <c r="H41" s="24" t="s">
        <v>26</v>
      </c>
      <c r="I41" s="24" t="s">
        <v>26</v>
      </c>
      <c r="J41" s="24" t="s">
        <v>26</v>
      </c>
      <c r="K41" s="16"/>
      <c r="L41" s="16"/>
      <c r="M41" s="16"/>
      <c r="N41" s="16"/>
      <c r="O41" s="16"/>
      <c r="P41" s="16"/>
      <c r="Q41" s="16"/>
      <c r="R41" s="16"/>
    </row>
    <row r="42" spans="1:18" ht="14.4">
      <c r="A42" s="23" t="s">
        <v>27</v>
      </c>
      <c r="B42" s="23" t="s">
        <v>27</v>
      </c>
      <c r="C42" s="23" t="s">
        <v>27</v>
      </c>
      <c r="D42" s="23" t="s">
        <v>27</v>
      </c>
      <c r="E42" s="23" t="s">
        <v>27</v>
      </c>
      <c r="F42" s="23" t="s">
        <v>27</v>
      </c>
      <c r="G42" s="23" t="s">
        <v>27</v>
      </c>
      <c r="H42" s="23" t="s">
        <v>27</v>
      </c>
      <c r="I42" s="23" t="s">
        <v>27</v>
      </c>
      <c r="J42" s="23" t="s">
        <v>27</v>
      </c>
      <c r="K42" s="16"/>
      <c r="L42" s="16"/>
      <c r="M42" s="16"/>
      <c r="N42" s="16"/>
      <c r="O42" s="16"/>
      <c r="P42" s="16"/>
      <c r="Q42" s="16"/>
      <c r="R42" s="16"/>
    </row>
    <row r="43" spans="1:18" ht="14.4">
      <c r="A43" s="23" t="s">
        <v>27</v>
      </c>
      <c r="B43" s="23" t="s">
        <v>27</v>
      </c>
      <c r="C43" s="23" t="s">
        <v>27</v>
      </c>
      <c r="D43" s="23" t="s">
        <v>27</v>
      </c>
      <c r="E43" s="23" t="s">
        <v>27</v>
      </c>
      <c r="F43" s="23" t="s">
        <v>27</v>
      </c>
      <c r="G43" s="23" t="s">
        <v>27</v>
      </c>
      <c r="H43" s="23" t="s">
        <v>27</v>
      </c>
      <c r="I43" s="23" t="s">
        <v>27</v>
      </c>
      <c r="J43" s="23" t="s">
        <v>27</v>
      </c>
      <c r="K43" s="16"/>
      <c r="L43" s="16"/>
      <c r="M43" s="16"/>
      <c r="N43" s="16"/>
      <c r="O43" s="16"/>
      <c r="P43" s="16"/>
      <c r="Q43" s="16"/>
      <c r="R43" s="16"/>
    </row>
    <row r="44" spans="1:18" ht="14.4">
      <c r="A44" s="24" t="s">
        <v>28</v>
      </c>
      <c r="B44" s="24" t="s">
        <v>28</v>
      </c>
      <c r="C44" s="24" t="s">
        <v>28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16"/>
      <c r="L44" s="16"/>
      <c r="M44" s="16"/>
      <c r="N44" s="16"/>
      <c r="O44" s="16"/>
      <c r="P44" s="16"/>
      <c r="Q44" s="16"/>
      <c r="R44" s="16"/>
    </row>
    <row r="45" spans="1:18" ht="14.4">
      <c r="A45" s="24" t="s">
        <v>28</v>
      </c>
      <c r="B45" s="24" t="s">
        <v>28</v>
      </c>
      <c r="C45" s="24" t="s">
        <v>28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16"/>
      <c r="L45" s="16"/>
      <c r="M45" s="16"/>
      <c r="N45" s="16"/>
      <c r="O45" s="16"/>
      <c r="P45" s="16"/>
      <c r="Q45" s="16"/>
      <c r="R45" s="16"/>
    </row>
    <row r="46" spans="1:18" ht="14.4">
      <c r="A46" s="23" t="s">
        <v>29</v>
      </c>
      <c r="B46" s="23" t="s">
        <v>29</v>
      </c>
      <c r="C46" s="23" t="s">
        <v>29</v>
      </c>
      <c r="D46" s="23" t="s">
        <v>29</v>
      </c>
      <c r="E46" s="23" t="s">
        <v>29</v>
      </c>
      <c r="F46" s="23" t="s">
        <v>29</v>
      </c>
      <c r="G46" s="23" t="s">
        <v>29</v>
      </c>
      <c r="H46" s="23" t="s">
        <v>29</v>
      </c>
      <c r="I46" s="23" t="s">
        <v>29</v>
      </c>
      <c r="J46" s="23" t="s">
        <v>29</v>
      </c>
      <c r="K46" s="16"/>
      <c r="L46" s="16"/>
      <c r="M46" s="16"/>
      <c r="N46" s="16"/>
      <c r="O46" s="16"/>
      <c r="P46" s="16"/>
      <c r="Q46" s="16"/>
      <c r="R46" s="16"/>
    </row>
    <row r="47" spans="1:18" ht="14.4">
      <c r="A47" s="23" t="s">
        <v>29</v>
      </c>
      <c r="B47" s="23" t="s">
        <v>29</v>
      </c>
      <c r="C47" s="23" t="s">
        <v>29</v>
      </c>
      <c r="D47" s="23" t="s">
        <v>29</v>
      </c>
      <c r="E47" s="23" t="s">
        <v>29</v>
      </c>
      <c r="F47" s="23" t="s">
        <v>29</v>
      </c>
      <c r="G47" s="23" t="s">
        <v>29</v>
      </c>
      <c r="H47" s="23" t="s">
        <v>29</v>
      </c>
      <c r="I47" s="23" t="s">
        <v>29</v>
      </c>
      <c r="J47" s="23" t="s">
        <v>29</v>
      </c>
      <c r="K47" s="16"/>
      <c r="L47" s="16"/>
      <c r="M47" s="16"/>
      <c r="N47" s="16"/>
      <c r="O47" s="16"/>
      <c r="P47" s="16"/>
      <c r="Q47" s="16"/>
      <c r="R47" s="16"/>
    </row>
    <row r="48" spans="1:18" ht="14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ht="14.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ht="14.4">
      <c r="A50" s="18" t="s">
        <v>30</v>
      </c>
      <c r="B50" s="18" t="s">
        <v>30</v>
      </c>
      <c r="C50" s="18" t="s">
        <v>30</v>
      </c>
      <c r="D50" s="18" t="s">
        <v>30</v>
      </c>
      <c r="E50" s="18" t="s">
        <v>30</v>
      </c>
      <c r="F50" s="18" t="s">
        <v>30</v>
      </c>
      <c r="G50" s="18" t="s">
        <v>30</v>
      </c>
      <c r="H50" s="18" t="s">
        <v>30</v>
      </c>
      <c r="I50" s="18" t="s">
        <v>30</v>
      </c>
      <c r="J50" s="18" t="s">
        <v>30</v>
      </c>
      <c r="K50" s="16"/>
      <c r="L50" s="16"/>
      <c r="M50" s="16"/>
      <c r="N50" s="16"/>
      <c r="O50" s="16"/>
      <c r="P50" s="16"/>
      <c r="Q50" s="16"/>
      <c r="R50" s="16"/>
    </row>
    <row r="51" spans="1:18" ht="14.4">
      <c r="A51" s="25" t="s">
        <v>31</v>
      </c>
      <c r="B51" s="25" t="s">
        <v>31</v>
      </c>
      <c r="C51" s="25" t="s">
        <v>31</v>
      </c>
      <c r="D51" s="21" t="s">
        <v>32</v>
      </c>
      <c r="E51" s="21" t="s">
        <v>32</v>
      </c>
      <c r="F51" s="21" t="s">
        <v>32</v>
      </c>
      <c r="G51" s="26" t="s">
        <v>33</v>
      </c>
      <c r="H51" s="26" t="s">
        <v>33</v>
      </c>
      <c r="I51" s="26" t="s">
        <v>33</v>
      </c>
      <c r="J51" s="26" t="s">
        <v>33</v>
      </c>
      <c r="K51" s="16"/>
      <c r="L51" s="16"/>
      <c r="M51" s="16"/>
      <c r="N51" s="16"/>
      <c r="O51" s="16"/>
      <c r="P51" s="16"/>
      <c r="Q51" s="16"/>
      <c r="R51" s="16"/>
    </row>
    <row r="52" spans="1:18" ht="14.4">
      <c r="A52" s="25" t="s">
        <v>31</v>
      </c>
      <c r="B52" s="25" t="s">
        <v>31</v>
      </c>
      <c r="C52" s="25" t="s">
        <v>31</v>
      </c>
      <c r="D52" s="21" t="s">
        <v>32</v>
      </c>
      <c r="E52" s="21" t="s">
        <v>32</v>
      </c>
      <c r="F52" s="21" t="s">
        <v>32</v>
      </c>
      <c r="G52" s="26" t="s">
        <v>33</v>
      </c>
      <c r="H52" s="26" t="s">
        <v>33</v>
      </c>
      <c r="I52" s="26" t="s">
        <v>33</v>
      </c>
      <c r="J52" s="26" t="s">
        <v>33</v>
      </c>
      <c r="K52" s="16"/>
      <c r="L52" s="16"/>
      <c r="M52" s="16"/>
      <c r="N52" s="16"/>
      <c r="O52" s="16"/>
      <c r="P52" s="16"/>
      <c r="Q52" s="16"/>
      <c r="R52" s="16"/>
    </row>
    <row r="53" spans="1:18" ht="14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ht="14.4">
      <c r="A54" s="22" t="s">
        <v>34</v>
      </c>
      <c r="B54" s="22" t="s">
        <v>34</v>
      </c>
      <c r="C54" s="22" t="s">
        <v>34</v>
      </c>
      <c r="D54" s="22" t="s">
        <v>34</v>
      </c>
      <c r="E54" s="22" t="s">
        <v>34</v>
      </c>
      <c r="F54" s="22" t="s">
        <v>34</v>
      </c>
      <c r="G54" s="22" t="s">
        <v>34</v>
      </c>
      <c r="H54" s="22" t="s">
        <v>34</v>
      </c>
      <c r="I54" s="22" t="s">
        <v>34</v>
      </c>
      <c r="J54" s="22" t="s">
        <v>34</v>
      </c>
      <c r="K54" s="16"/>
      <c r="L54" s="16"/>
      <c r="M54" s="16"/>
      <c r="N54" s="16"/>
      <c r="O54" s="16"/>
      <c r="P54" s="16"/>
      <c r="Q54" s="16"/>
      <c r="R54" s="16"/>
    </row>
    <row r="55" spans="1:18" ht="14.4">
      <c r="A55" s="22" t="s">
        <v>34</v>
      </c>
      <c r="B55" s="22" t="s">
        <v>34</v>
      </c>
      <c r="C55" s="22" t="s">
        <v>34</v>
      </c>
      <c r="D55" s="22" t="s">
        <v>34</v>
      </c>
      <c r="E55" s="22" t="s">
        <v>34</v>
      </c>
      <c r="F55" s="22" t="s">
        <v>34</v>
      </c>
      <c r="G55" s="22" t="s">
        <v>34</v>
      </c>
      <c r="H55" s="22" t="s">
        <v>34</v>
      </c>
      <c r="I55" s="22" t="s">
        <v>34</v>
      </c>
      <c r="J55" s="22" t="s">
        <v>34</v>
      </c>
      <c r="K55" s="16"/>
      <c r="L55" s="16"/>
      <c r="M55" s="16"/>
      <c r="N55" s="16"/>
      <c r="O55" s="16"/>
      <c r="P55" s="16"/>
      <c r="Q55" s="16"/>
      <c r="R55" s="16"/>
    </row>
    <row r="56" spans="1:18" ht="14.4">
      <c r="A56" s="22" t="s">
        <v>34</v>
      </c>
      <c r="B56" s="22" t="s">
        <v>34</v>
      </c>
      <c r="C56" s="22" t="s">
        <v>34</v>
      </c>
      <c r="D56" s="22" t="s">
        <v>34</v>
      </c>
      <c r="E56" s="22" t="s">
        <v>34</v>
      </c>
      <c r="F56" s="22" t="s">
        <v>34</v>
      </c>
      <c r="G56" s="22" t="s">
        <v>34</v>
      </c>
      <c r="H56" s="22" t="s">
        <v>34</v>
      </c>
      <c r="I56" s="22" t="s">
        <v>34</v>
      </c>
      <c r="J56" s="22" t="s">
        <v>34</v>
      </c>
      <c r="K56" s="16"/>
      <c r="L56" s="16"/>
      <c r="M56" s="16"/>
      <c r="N56" s="16"/>
      <c r="O56" s="16"/>
      <c r="P56" s="16"/>
      <c r="Q56" s="16"/>
      <c r="R56" s="16"/>
    </row>
    <row r="57" spans="1:18" ht="14.4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ht="14.4">
      <c r="A58" s="18" t="s">
        <v>35</v>
      </c>
      <c r="B58" s="18" t="s">
        <v>35</v>
      </c>
      <c r="C58" s="18" t="s">
        <v>35</v>
      </c>
      <c r="D58" s="18" t="s">
        <v>35</v>
      </c>
      <c r="E58" s="18" t="s">
        <v>35</v>
      </c>
      <c r="F58" s="18" t="s">
        <v>35</v>
      </c>
      <c r="G58" s="18" t="s">
        <v>35</v>
      </c>
      <c r="H58" s="18" t="s">
        <v>35</v>
      </c>
      <c r="I58" s="18" t="s">
        <v>35</v>
      </c>
      <c r="J58" s="18" t="s">
        <v>35</v>
      </c>
      <c r="K58" s="16"/>
      <c r="L58" s="16"/>
      <c r="M58" s="16"/>
      <c r="N58" s="16"/>
      <c r="O58" s="16"/>
      <c r="P58" s="16"/>
      <c r="Q58" s="16"/>
      <c r="R58" s="16"/>
    </row>
    <row r="59" spans="1:18" ht="14.4">
      <c r="A59" s="27" t="s">
        <v>36</v>
      </c>
      <c r="B59" s="27" t="s">
        <v>36</v>
      </c>
      <c r="C59" s="27" t="s">
        <v>36</v>
      </c>
      <c r="D59" s="27" t="s">
        <v>36</v>
      </c>
      <c r="E59" s="27" t="s">
        <v>36</v>
      </c>
      <c r="F59" s="27" t="s">
        <v>36</v>
      </c>
      <c r="G59" s="27" t="s">
        <v>36</v>
      </c>
      <c r="H59" s="27" t="s">
        <v>36</v>
      </c>
      <c r="I59" s="27" t="s">
        <v>36</v>
      </c>
      <c r="J59" s="27" t="s">
        <v>36</v>
      </c>
      <c r="K59" s="16"/>
      <c r="L59" s="16"/>
      <c r="M59" s="16"/>
      <c r="N59" s="16"/>
      <c r="O59" s="16"/>
      <c r="P59" s="16"/>
      <c r="Q59" s="16"/>
      <c r="R59" s="16"/>
    </row>
    <row r="60" spans="1:18" ht="14.4">
      <c r="A60" s="27" t="s">
        <v>37</v>
      </c>
      <c r="B60" s="27" t="s">
        <v>37</v>
      </c>
      <c r="C60" s="27" t="s">
        <v>37</v>
      </c>
      <c r="D60" s="27" t="s">
        <v>37</v>
      </c>
      <c r="E60" s="27" t="s">
        <v>37</v>
      </c>
      <c r="F60" s="27" t="s">
        <v>37</v>
      </c>
      <c r="G60" s="27" t="s">
        <v>37</v>
      </c>
      <c r="H60" s="27" t="s">
        <v>37</v>
      </c>
      <c r="I60" s="27" t="s">
        <v>37</v>
      </c>
      <c r="J60" s="27" t="s">
        <v>37</v>
      </c>
      <c r="K60" s="16"/>
      <c r="L60" s="16"/>
      <c r="M60" s="16"/>
      <c r="N60" s="16"/>
      <c r="O60" s="16"/>
      <c r="P60" s="16"/>
      <c r="Q60" s="16"/>
      <c r="R60" s="16"/>
    </row>
    <row r="61" spans="1:18" ht="14.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ht="14.4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 ht="14.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 ht="14.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 ht="14.4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 ht="14.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 ht="14.4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18" ht="14.4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ht="14.4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14.4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1:18" ht="14.4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 ht="14.4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ht="14.4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 ht="14.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1:18" ht="14.4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ht="14.4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</sheetData>
  <sheetProtection algorithmName="SHA-512" hashValue="PFjmUDsX8W6W792pjAmNz9R/fmh32tx/0C0ErrgvLTdlZmmV7TQKWuQGNozQmVXakttWn/QBm+rXkoSe4u5V8w==" saltValue="DBjakBOToNsfD+urzXjC9Q==" spinCount="100000" sheet="1" objects="1" scenarios="1" formatCells="0" formatColumns="0" formatRows="0" insertColumns="0" insertRows="0" sort="0" autoFilter="0" pivotTables="0"/>
  <mergeCells count="40">
    <mergeCell ref="A54:J56"/>
    <mergeCell ref="A58:J58"/>
    <mergeCell ref="A59:J59"/>
    <mergeCell ref="A60:J60"/>
    <mergeCell ref="L5:M7"/>
    <mergeCell ref="L8:M8"/>
    <mergeCell ref="A42:J43"/>
    <mergeCell ref="A44:J45"/>
    <mergeCell ref="A46:J47"/>
    <mergeCell ref="A50:J50"/>
    <mergeCell ref="A51:C52"/>
    <mergeCell ref="D51:F52"/>
    <mergeCell ref="G51:J52"/>
    <mergeCell ref="A32:J32"/>
    <mergeCell ref="A34:J35"/>
    <mergeCell ref="A36:J37"/>
    <mergeCell ref="A38:J39"/>
    <mergeCell ref="A40:J41"/>
    <mergeCell ref="A24:A25"/>
    <mergeCell ref="B24:C25"/>
    <mergeCell ref="D24:J25"/>
    <mergeCell ref="A28:J28"/>
    <mergeCell ref="A29:J30"/>
    <mergeCell ref="A18:A19"/>
    <mergeCell ref="B18:C19"/>
    <mergeCell ref="D18:J19"/>
    <mergeCell ref="A21:A22"/>
    <mergeCell ref="B21:C22"/>
    <mergeCell ref="D21:J22"/>
    <mergeCell ref="A12:A13"/>
    <mergeCell ref="B12:C13"/>
    <mergeCell ref="D12:J13"/>
    <mergeCell ref="A15:A16"/>
    <mergeCell ref="B15:C16"/>
    <mergeCell ref="D15:J16"/>
    <mergeCell ref="A2:J3"/>
    <mergeCell ref="A4:J4"/>
    <mergeCell ref="A6:J6"/>
    <mergeCell ref="A7:J8"/>
    <mergeCell ref="A10:J10"/>
  </mergeCells>
  <hyperlinks>
    <hyperlink ref="L8" r:id="rId1" xr:uid="{B547AFC7-5B93-479D-8CAD-964DBDD9C81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76"/>
  <sheetViews>
    <sheetView workbookViewId="0">
      <pane ySplit="7" topLeftCell="A8" activePane="bottomLeft" state="frozen"/>
      <selection pane="bottomLeft" activeCell="F23" sqref="F23"/>
    </sheetView>
  </sheetViews>
  <sheetFormatPr baseColWidth="10" defaultColWidth="8.796875" defaultRowHeight="13.8"/>
  <cols>
    <col min="1" max="1" width="3" style="14" customWidth="1"/>
    <col min="2" max="2" width="28" style="14" customWidth="1"/>
    <col min="3" max="3" width="79" style="14" customWidth="1"/>
    <col min="4" max="4" width="29" style="14" customWidth="1"/>
    <col min="5" max="5" width="5.09765625" style="14" customWidth="1"/>
    <col min="6" max="6" width="48.8984375" style="14" customWidth="1"/>
    <col min="7" max="7" width="34.296875" style="14" customWidth="1"/>
    <col min="8" max="11" width="14" style="14" customWidth="1"/>
    <col min="12" max="12" width="19" style="14" customWidth="1"/>
    <col min="13" max="13" width="22" style="14" customWidth="1"/>
    <col min="14" max="19" width="16" style="14" customWidth="1"/>
    <col min="20" max="16384" width="8.796875" style="14"/>
  </cols>
  <sheetData>
    <row r="2" spans="2:19" ht="14.4">
      <c r="B2" s="15" t="s">
        <v>38</v>
      </c>
      <c r="C2" s="15" t="s">
        <v>38</v>
      </c>
      <c r="D2" s="15" t="s">
        <v>38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2:19" ht="14.4">
      <c r="B3" s="15" t="s">
        <v>38</v>
      </c>
      <c r="C3" s="15" t="s">
        <v>38</v>
      </c>
      <c r="D3" s="15" t="s">
        <v>38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2:19" ht="15" thickBot="1">
      <c r="B4" s="17" t="s">
        <v>39</v>
      </c>
      <c r="C4" s="17" t="s">
        <v>39</v>
      </c>
      <c r="D4" s="17" t="s">
        <v>39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2:19" ht="21.6" customHeight="1">
      <c r="B5" s="16"/>
      <c r="C5" s="16"/>
      <c r="D5" s="16"/>
      <c r="E5" s="16"/>
      <c r="F5" s="28" t="s">
        <v>210</v>
      </c>
      <c r="G5" s="29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2:19" ht="21.6" customHeight="1">
      <c r="B6" s="16"/>
      <c r="C6" s="16"/>
      <c r="D6" s="16"/>
      <c r="E6" s="16"/>
      <c r="F6" s="30"/>
      <c r="G6" s="31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2:19" ht="21.6" customHeight="1" thickBot="1">
      <c r="B7" s="36" t="s">
        <v>40</v>
      </c>
      <c r="C7" s="36" t="s">
        <v>41</v>
      </c>
      <c r="D7" s="36" t="s">
        <v>42</v>
      </c>
      <c r="E7" s="16"/>
      <c r="F7" s="32"/>
      <c r="G7" s="33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2:19" ht="28.2" thickBot="1">
      <c r="B8" s="37" t="s">
        <v>43</v>
      </c>
      <c r="C8" s="37" t="s">
        <v>44</v>
      </c>
      <c r="D8" s="37" t="s">
        <v>45</v>
      </c>
      <c r="E8" s="16"/>
      <c r="F8" s="34" t="s">
        <v>211</v>
      </c>
      <c r="G8" s="35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2:19" ht="14.4">
      <c r="B9" s="38" t="s">
        <v>46</v>
      </c>
      <c r="C9" s="38" t="s">
        <v>47</v>
      </c>
      <c r="D9" s="38" t="s">
        <v>6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2:19" ht="14.4">
      <c r="B10" s="37" t="s">
        <v>48</v>
      </c>
      <c r="C10" s="37" t="s">
        <v>49</v>
      </c>
      <c r="D10" s="37" t="s">
        <v>50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14.4">
      <c r="B11" s="38" t="s">
        <v>51</v>
      </c>
      <c r="C11" s="38" t="s">
        <v>52</v>
      </c>
      <c r="D11" s="38" t="s">
        <v>53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2:19" ht="14.4">
      <c r="B12" s="37" t="s">
        <v>54</v>
      </c>
      <c r="C12" s="37" t="s">
        <v>55</v>
      </c>
      <c r="D12" s="37" t="s">
        <v>56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2:19" ht="14.4">
      <c r="B13" s="38" t="s">
        <v>57</v>
      </c>
      <c r="C13" s="38" t="s">
        <v>58</v>
      </c>
      <c r="D13" s="38" t="s">
        <v>12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2:19" ht="14.4">
      <c r="B14" s="37" t="s">
        <v>59</v>
      </c>
      <c r="C14" s="37" t="s">
        <v>60</v>
      </c>
      <c r="D14" s="37" t="s">
        <v>12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2:19" ht="14.4">
      <c r="B15" s="38" t="s">
        <v>61</v>
      </c>
      <c r="C15" s="38" t="s">
        <v>62</v>
      </c>
      <c r="D15" s="38" t="s">
        <v>63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2:19" ht="14.4">
      <c r="B16" s="37" t="s">
        <v>64</v>
      </c>
      <c r="C16" s="37" t="s">
        <v>65</v>
      </c>
      <c r="D16" s="37" t="s">
        <v>9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2:19" ht="14.4">
      <c r="B17" s="38" t="s">
        <v>66</v>
      </c>
      <c r="C17" s="38" t="s">
        <v>67</v>
      </c>
      <c r="D17" s="38" t="s">
        <v>68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2:19" ht="14.4">
      <c r="B18" s="37" t="s">
        <v>69</v>
      </c>
      <c r="C18" s="37" t="s">
        <v>70</v>
      </c>
      <c r="D18" s="37" t="s">
        <v>68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2:19" ht="14.4">
      <c r="B19" s="38" t="s">
        <v>71</v>
      </c>
      <c r="C19" s="38" t="s">
        <v>72</v>
      </c>
      <c r="D19" s="38" t="s">
        <v>73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2:19" ht="14.4">
      <c r="B20" s="37" t="s">
        <v>74</v>
      </c>
      <c r="C20" s="37" t="s">
        <v>75</v>
      </c>
      <c r="D20" s="37" t="s">
        <v>73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2:19" ht="14.4">
      <c r="B21" s="38" t="s">
        <v>76</v>
      </c>
      <c r="C21" s="38" t="s">
        <v>77</v>
      </c>
      <c r="D21" s="38" t="s">
        <v>73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2:19" ht="14.4">
      <c r="B22" s="37" t="s">
        <v>78</v>
      </c>
      <c r="C22" s="37" t="s">
        <v>79</v>
      </c>
      <c r="D22" s="37" t="s">
        <v>73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4.4">
      <c r="B23" s="38" t="s">
        <v>80</v>
      </c>
      <c r="C23" s="38" t="s">
        <v>81</v>
      </c>
      <c r="D23" s="38" t="s">
        <v>82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2:19" ht="14.4">
      <c r="B24" s="37" t="s">
        <v>83</v>
      </c>
      <c r="C24" s="37" t="s">
        <v>84</v>
      </c>
      <c r="D24" s="37" t="s">
        <v>82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4.4">
      <c r="B25" s="38" t="s">
        <v>85</v>
      </c>
      <c r="C25" s="38" t="s">
        <v>86</v>
      </c>
      <c r="D25" s="38" t="s">
        <v>87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4.4">
      <c r="B26" s="37" t="s">
        <v>88</v>
      </c>
      <c r="C26" s="37" t="s">
        <v>89</v>
      </c>
      <c r="D26" s="37" t="s">
        <v>87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4.4">
      <c r="B27" s="38" t="s">
        <v>90</v>
      </c>
      <c r="C27" s="38" t="s">
        <v>91</v>
      </c>
      <c r="D27" s="38" t="s">
        <v>18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2:19" ht="14.4">
      <c r="B28" s="37" t="s">
        <v>92</v>
      </c>
      <c r="C28" s="37" t="s">
        <v>93</v>
      </c>
      <c r="D28" s="37" t="s">
        <v>18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2:19" ht="14.4">
      <c r="B29" s="38" t="s">
        <v>94</v>
      </c>
      <c r="C29" s="38" t="s">
        <v>95</v>
      </c>
      <c r="D29" s="38" t="s">
        <v>18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2:19" ht="14.4">
      <c r="B30" s="37" t="s">
        <v>96</v>
      </c>
      <c r="C30" s="37" t="s">
        <v>97</v>
      </c>
      <c r="D30" s="37" t="s">
        <v>98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2:19" ht="14.4">
      <c r="B31" s="38" t="s">
        <v>99</v>
      </c>
      <c r="C31" s="38" t="s">
        <v>100</v>
      </c>
      <c r="D31" s="38" t="s">
        <v>6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2:19" ht="14.4">
      <c r="B32" s="37" t="s">
        <v>101</v>
      </c>
      <c r="C32" s="37" t="s">
        <v>102</v>
      </c>
      <c r="D32" s="37" t="s">
        <v>103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2:19" ht="14.4">
      <c r="B33" s="38" t="s">
        <v>104</v>
      </c>
      <c r="C33" s="38" t="s">
        <v>105</v>
      </c>
      <c r="D33" s="38" t="s">
        <v>12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2:19" ht="14.4">
      <c r="B34" s="37" t="s">
        <v>106</v>
      </c>
      <c r="C34" s="37" t="s">
        <v>107</v>
      </c>
      <c r="D34" s="37" t="s">
        <v>108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2:19" ht="14.4">
      <c r="B35" s="38" t="s">
        <v>109</v>
      </c>
      <c r="C35" s="38" t="s">
        <v>110</v>
      </c>
      <c r="D35" s="38" t="s">
        <v>111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2:19" ht="14.4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2:19" ht="14.4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2:19" ht="14.4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2:19" ht="14.4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2:19" ht="14.4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2:19" ht="14.4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2:19" ht="14.4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2:19" ht="14.4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2:19" ht="14.4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2:19" ht="14.4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2:19" ht="14.4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2:19" ht="14.4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2:19" ht="14.4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2:19" ht="14.4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2:19" ht="14.4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2:19" ht="14.4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2:19" ht="14.4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2:19" ht="14.4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spans="2:19" ht="14.4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2:19" ht="14.4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2:19" ht="14.4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2:19" ht="14.4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2:19" ht="14.4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2:19" ht="14.4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2:19" ht="14.4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2:19" ht="14.4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2:19" ht="14.4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2:19" ht="14.4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2:19" ht="14.4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2:19" ht="14.4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2:19" ht="14.4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2:19" ht="14.4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pans="2:19" ht="14.4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2:19" ht="14.4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2:19" ht="14.4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spans="2:19" ht="14.4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</row>
    <row r="72" spans="2:19" ht="14.4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 spans="2:19" ht="14.4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spans="2:19" ht="14.4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2:19" ht="14.4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spans="2:19" ht="14.4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</sheetData>
  <sheetProtection algorithmName="SHA-512" hashValue="Qum2Pq1WHMN8GSwOaJvfS7x6MRr2SeoN/gxsoX71QADiVUpwScLnQ9pyIodaN09apYFYmk2b/Qyio1qOMf14pw==" saltValue="T/hZaCBGcu3XEEK/JMOTmQ==" spinCount="100000" sheet="1" objects="1" scenarios="1" formatCells="0" formatColumns="0" formatRows="0" insertColumns="0" insertRows="0" sort="0" autoFilter="0" pivotTables="0"/>
  <mergeCells count="4">
    <mergeCell ref="B2:D3"/>
    <mergeCell ref="B4:D4"/>
    <mergeCell ref="F5:G7"/>
    <mergeCell ref="F8:G8"/>
  </mergeCells>
  <hyperlinks>
    <hyperlink ref="F8" r:id="rId1" xr:uid="{6B4C1219-18F1-423E-B3AF-AD6B3AB146E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76"/>
  <sheetViews>
    <sheetView workbookViewId="0">
      <pane ySplit="11" topLeftCell="A12" activePane="bottomLeft" state="frozen"/>
      <selection pane="bottomLeft" activeCell="K31" sqref="K31"/>
    </sheetView>
  </sheetViews>
  <sheetFormatPr baseColWidth="10" defaultColWidth="8.796875" defaultRowHeight="13.8"/>
  <cols>
    <col min="1" max="1" width="7.59765625" style="14" bestFit="1" customWidth="1"/>
    <col min="2" max="2" width="10.09765625" style="14" bestFit="1" customWidth="1"/>
    <col min="3" max="10" width="15.09765625" style="14" customWidth="1"/>
    <col min="11" max="12" width="17.19921875" style="14" customWidth="1"/>
    <col min="13" max="13" width="4.5" style="14" customWidth="1"/>
    <col min="14" max="14" width="32.59765625" style="14" customWidth="1"/>
    <col min="15" max="15" width="23.296875" style="14" customWidth="1"/>
    <col min="16" max="18" width="16" style="14" customWidth="1"/>
    <col min="19" max="16384" width="8.796875" style="14"/>
  </cols>
  <sheetData>
    <row r="2" spans="1:18" ht="14.4">
      <c r="A2" s="39" t="s">
        <v>112</v>
      </c>
      <c r="B2" s="39" t="s">
        <v>112</v>
      </c>
      <c r="C2" s="39" t="s">
        <v>112</v>
      </c>
      <c r="D2" s="39" t="s">
        <v>112</v>
      </c>
      <c r="E2" s="39" t="s">
        <v>112</v>
      </c>
      <c r="F2" s="39" t="s">
        <v>112</v>
      </c>
      <c r="G2" s="39" t="s">
        <v>112</v>
      </c>
      <c r="H2" s="39" t="s">
        <v>112</v>
      </c>
      <c r="I2" s="39" t="s">
        <v>112</v>
      </c>
      <c r="J2" s="39" t="s">
        <v>112</v>
      </c>
      <c r="K2" s="39" t="s">
        <v>112</v>
      </c>
      <c r="L2" s="39" t="s">
        <v>112</v>
      </c>
      <c r="M2" s="16"/>
      <c r="N2" s="16"/>
      <c r="O2" s="16"/>
      <c r="P2" s="16"/>
      <c r="Q2" s="16"/>
      <c r="R2" s="16"/>
    </row>
    <row r="3" spans="1:18" ht="14.4">
      <c r="A3" s="39" t="s">
        <v>112</v>
      </c>
      <c r="B3" s="39" t="s">
        <v>112</v>
      </c>
      <c r="C3" s="39" t="s">
        <v>112</v>
      </c>
      <c r="D3" s="39" t="s">
        <v>112</v>
      </c>
      <c r="E3" s="39" t="s">
        <v>112</v>
      </c>
      <c r="F3" s="39" t="s">
        <v>112</v>
      </c>
      <c r="G3" s="39" t="s">
        <v>112</v>
      </c>
      <c r="H3" s="39" t="s">
        <v>112</v>
      </c>
      <c r="I3" s="39" t="s">
        <v>112</v>
      </c>
      <c r="J3" s="39" t="s">
        <v>112</v>
      </c>
      <c r="K3" s="39" t="s">
        <v>112</v>
      </c>
      <c r="L3" s="39" t="s">
        <v>112</v>
      </c>
      <c r="M3" s="16"/>
      <c r="N3" s="16"/>
      <c r="O3" s="16"/>
      <c r="P3" s="16"/>
      <c r="Q3" s="16"/>
      <c r="R3" s="16"/>
    </row>
    <row r="4" spans="1:18" ht="14.4">
      <c r="A4" s="40" t="s">
        <v>113</v>
      </c>
      <c r="B4" s="40" t="s">
        <v>113</v>
      </c>
      <c r="C4" s="40" t="s">
        <v>113</v>
      </c>
      <c r="D4" s="40" t="s">
        <v>113</v>
      </c>
      <c r="E4" s="40" t="s">
        <v>113</v>
      </c>
      <c r="F4" s="40" t="s">
        <v>113</v>
      </c>
      <c r="G4" s="40" t="s">
        <v>113</v>
      </c>
      <c r="H4" s="40" t="s">
        <v>113</v>
      </c>
      <c r="I4" s="40" t="s">
        <v>113</v>
      </c>
      <c r="J4" s="40" t="s">
        <v>113</v>
      </c>
      <c r="K4" s="40" t="s">
        <v>113</v>
      </c>
      <c r="L4" s="40" t="s">
        <v>113</v>
      </c>
      <c r="M4" s="16"/>
      <c r="N4" s="16"/>
      <c r="O4" s="16"/>
      <c r="P4" s="16"/>
      <c r="Q4" s="16"/>
      <c r="R4" s="16"/>
    </row>
    <row r="5" spans="1:18" ht="14.4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16"/>
      <c r="N5" s="16"/>
      <c r="O5" s="16"/>
      <c r="P5" s="16"/>
      <c r="Q5" s="16"/>
      <c r="R5" s="16"/>
    </row>
    <row r="6" spans="1:18" ht="15" thickBo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/>
      <c r="N6" s="16"/>
      <c r="O6" s="16"/>
      <c r="P6" s="16"/>
      <c r="Q6" s="16"/>
      <c r="R6" s="16"/>
    </row>
    <row r="7" spans="1:18" ht="22.2" customHeight="1">
      <c r="A7" s="42" t="s">
        <v>114</v>
      </c>
      <c r="B7" s="42" t="s">
        <v>114</v>
      </c>
      <c r="C7" s="42" t="s">
        <v>114</v>
      </c>
      <c r="D7" s="42" t="s">
        <v>114</v>
      </c>
      <c r="E7" s="42" t="s">
        <v>114</v>
      </c>
      <c r="F7" s="42" t="s">
        <v>114</v>
      </c>
      <c r="G7" s="42" t="s">
        <v>114</v>
      </c>
      <c r="H7" s="42" t="s">
        <v>114</v>
      </c>
      <c r="I7" s="42" t="s">
        <v>114</v>
      </c>
      <c r="J7" s="42" t="s">
        <v>114</v>
      </c>
      <c r="K7" s="42" t="s">
        <v>114</v>
      </c>
      <c r="L7" s="42" t="s">
        <v>114</v>
      </c>
      <c r="M7" s="16"/>
      <c r="N7" s="28" t="s">
        <v>210</v>
      </c>
      <c r="O7" s="29"/>
      <c r="P7" s="16"/>
      <c r="Q7" s="16"/>
      <c r="R7" s="16"/>
    </row>
    <row r="8" spans="1:18" ht="22.2" customHeight="1">
      <c r="A8" s="43" t="s">
        <v>115</v>
      </c>
      <c r="B8" s="43" t="s">
        <v>115</v>
      </c>
      <c r="C8" s="43" t="s">
        <v>115</v>
      </c>
      <c r="D8" s="43" t="s">
        <v>115</v>
      </c>
      <c r="E8" s="43" t="s">
        <v>115</v>
      </c>
      <c r="F8" s="43" t="s">
        <v>115</v>
      </c>
      <c r="G8" s="43" t="s">
        <v>115</v>
      </c>
      <c r="H8" s="43" t="s">
        <v>115</v>
      </c>
      <c r="I8" s="43" t="s">
        <v>115</v>
      </c>
      <c r="J8" s="43" t="s">
        <v>115</v>
      </c>
      <c r="K8" s="43" t="s">
        <v>115</v>
      </c>
      <c r="L8" s="43" t="s">
        <v>115</v>
      </c>
      <c r="M8" s="16"/>
      <c r="N8" s="30"/>
      <c r="O8" s="31"/>
      <c r="P8" s="16"/>
      <c r="Q8" s="16"/>
      <c r="R8" s="16"/>
    </row>
    <row r="9" spans="1:18" ht="22.2" customHeight="1" thickBot="1">
      <c r="A9" s="43" t="s">
        <v>115</v>
      </c>
      <c r="B9" s="43" t="s">
        <v>115</v>
      </c>
      <c r="C9" s="43" t="s">
        <v>115</v>
      </c>
      <c r="D9" s="43" t="s">
        <v>115</v>
      </c>
      <c r="E9" s="43" t="s">
        <v>115</v>
      </c>
      <c r="F9" s="43" t="s">
        <v>115</v>
      </c>
      <c r="G9" s="43" t="s">
        <v>115</v>
      </c>
      <c r="H9" s="43" t="s">
        <v>115</v>
      </c>
      <c r="I9" s="43" t="s">
        <v>115</v>
      </c>
      <c r="J9" s="43" t="s">
        <v>115</v>
      </c>
      <c r="K9" s="43" t="s">
        <v>115</v>
      </c>
      <c r="L9" s="43" t="s">
        <v>115</v>
      </c>
      <c r="M9" s="16"/>
      <c r="N9" s="32"/>
      <c r="O9" s="33"/>
      <c r="P9" s="16"/>
      <c r="Q9" s="16"/>
      <c r="R9" s="16"/>
    </row>
    <row r="10" spans="1:18" ht="17.399999999999999" thickBot="1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16"/>
      <c r="N10" s="34" t="s">
        <v>211</v>
      </c>
      <c r="O10" s="35"/>
      <c r="P10" s="16"/>
      <c r="Q10" s="16"/>
      <c r="R10" s="16"/>
    </row>
    <row r="11" spans="1:18" ht="14.4">
      <c r="A11" s="44" t="s">
        <v>116</v>
      </c>
      <c r="B11" s="44" t="s">
        <v>117</v>
      </c>
      <c r="C11" s="44" t="s">
        <v>118</v>
      </c>
      <c r="D11" s="44" t="s">
        <v>119</v>
      </c>
      <c r="E11" s="44" t="s">
        <v>120</v>
      </c>
      <c r="F11" s="44" t="s">
        <v>121</v>
      </c>
      <c r="G11" s="44" t="s">
        <v>122</v>
      </c>
      <c r="H11" s="44" t="s">
        <v>123</v>
      </c>
      <c r="I11" s="44" t="s">
        <v>124</v>
      </c>
      <c r="J11" s="44" t="s">
        <v>125</v>
      </c>
      <c r="K11" s="44" t="s">
        <v>126</v>
      </c>
      <c r="L11" s="44" t="s">
        <v>127</v>
      </c>
      <c r="M11" s="16"/>
      <c r="N11" s="16"/>
      <c r="O11" s="16"/>
      <c r="P11" s="16"/>
      <c r="Q11" s="16"/>
      <c r="R11" s="16"/>
    </row>
    <row r="12" spans="1:18" ht="14.4">
      <c r="A12" s="41" t="s">
        <v>128</v>
      </c>
      <c r="B12" s="45" t="s">
        <v>129</v>
      </c>
      <c r="C12" s="46">
        <v>80</v>
      </c>
      <c r="D12" s="46">
        <v>60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7">
        <f t="shared" ref="K12:K19" si="0">IF(B12="","",SUM(C12:J12))</f>
        <v>140</v>
      </c>
      <c r="L12" s="47" t="str">
        <f t="shared" ref="L12:L19" si="1">IF(B12="",IF(COUNT(C12:J12)&gt;0,"REVISAR PRODUCTO",""),IF(COUNTIF($B$12:$B$19,B12)&gt;1,"REVISAR DUPLICADO",IF(COUNT(C12:J12)&lt;&gt;8,"FALTAN SEMANAS",IF(MIN(C12:J12)&lt;0,"REVISAR CANTIDAD","OK"))))</f>
        <v>OK</v>
      </c>
      <c r="M12" s="16"/>
      <c r="N12" s="16"/>
      <c r="O12" s="16"/>
      <c r="P12" s="16"/>
      <c r="Q12" s="16"/>
      <c r="R12" s="16"/>
    </row>
    <row r="13" spans="1:18" ht="14.4">
      <c r="A13" s="41" t="s">
        <v>130</v>
      </c>
      <c r="B13" s="45" t="s">
        <v>131</v>
      </c>
      <c r="C13" s="46">
        <v>120</v>
      </c>
      <c r="D13" s="46">
        <v>100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7">
        <f t="shared" si="0"/>
        <v>220</v>
      </c>
      <c r="L13" s="47" t="str">
        <f t="shared" si="1"/>
        <v>OK</v>
      </c>
      <c r="M13" s="16"/>
      <c r="N13" s="16"/>
      <c r="O13" s="16"/>
      <c r="P13" s="16"/>
      <c r="Q13" s="16"/>
      <c r="R13" s="16"/>
    </row>
    <row r="14" spans="1:18" ht="14.4">
      <c r="A14" s="41" t="s">
        <v>132</v>
      </c>
      <c r="B14" s="45"/>
      <c r="C14" s="46"/>
      <c r="D14" s="46"/>
      <c r="E14" s="46"/>
      <c r="F14" s="46"/>
      <c r="G14" s="46"/>
      <c r="H14" s="46"/>
      <c r="I14" s="46"/>
      <c r="J14" s="46"/>
      <c r="K14" s="47" t="str">
        <f t="shared" si="0"/>
        <v/>
      </c>
      <c r="L14" s="47" t="str">
        <f t="shared" si="1"/>
        <v/>
      </c>
      <c r="M14" s="16"/>
      <c r="N14" s="16"/>
      <c r="O14" s="16"/>
      <c r="P14" s="16"/>
      <c r="Q14" s="16"/>
      <c r="R14" s="16"/>
    </row>
    <row r="15" spans="1:18" ht="14.4">
      <c r="A15" s="41" t="s">
        <v>133</v>
      </c>
      <c r="B15" s="45"/>
      <c r="C15" s="46"/>
      <c r="D15" s="46"/>
      <c r="E15" s="46"/>
      <c r="F15" s="46"/>
      <c r="G15" s="46"/>
      <c r="H15" s="46"/>
      <c r="I15" s="46"/>
      <c r="J15" s="46"/>
      <c r="K15" s="47" t="str">
        <f t="shared" si="0"/>
        <v/>
      </c>
      <c r="L15" s="47" t="str">
        <f t="shared" si="1"/>
        <v/>
      </c>
      <c r="M15" s="16"/>
      <c r="N15" s="16"/>
      <c r="O15" s="16"/>
      <c r="P15" s="16"/>
      <c r="Q15" s="16"/>
      <c r="R15" s="16"/>
    </row>
    <row r="16" spans="1:18" ht="14.4">
      <c r="A16" s="41" t="s">
        <v>134</v>
      </c>
      <c r="B16" s="45"/>
      <c r="C16" s="46"/>
      <c r="D16" s="46"/>
      <c r="E16" s="46"/>
      <c r="F16" s="46"/>
      <c r="G16" s="46"/>
      <c r="H16" s="46"/>
      <c r="I16" s="46"/>
      <c r="J16" s="46"/>
      <c r="K16" s="47" t="str">
        <f t="shared" si="0"/>
        <v/>
      </c>
      <c r="L16" s="47" t="str">
        <f t="shared" si="1"/>
        <v/>
      </c>
      <c r="M16" s="16"/>
      <c r="N16" s="16"/>
      <c r="O16" s="16"/>
      <c r="P16" s="16"/>
      <c r="Q16" s="16"/>
      <c r="R16" s="16"/>
    </row>
    <row r="17" spans="1:18" ht="14.4">
      <c r="A17" s="41" t="s">
        <v>135</v>
      </c>
      <c r="B17" s="45"/>
      <c r="C17" s="46"/>
      <c r="D17" s="46"/>
      <c r="E17" s="46"/>
      <c r="F17" s="46"/>
      <c r="G17" s="46"/>
      <c r="H17" s="46"/>
      <c r="I17" s="46"/>
      <c r="J17" s="46"/>
      <c r="K17" s="47" t="str">
        <f t="shared" si="0"/>
        <v/>
      </c>
      <c r="L17" s="47" t="str">
        <f t="shared" si="1"/>
        <v/>
      </c>
      <c r="M17" s="16"/>
      <c r="N17" s="16"/>
      <c r="O17" s="16"/>
      <c r="P17" s="16"/>
      <c r="Q17" s="16"/>
      <c r="R17" s="16"/>
    </row>
    <row r="18" spans="1:18" ht="14.4">
      <c r="A18" s="41" t="s">
        <v>136</v>
      </c>
      <c r="B18" s="45"/>
      <c r="C18" s="46"/>
      <c r="D18" s="46"/>
      <c r="E18" s="46"/>
      <c r="F18" s="46"/>
      <c r="G18" s="46"/>
      <c r="H18" s="46"/>
      <c r="I18" s="46"/>
      <c r="J18" s="46"/>
      <c r="K18" s="47" t="str">
        <f t="shared" si="0"/>
        <v/>
      </c>
      <c r="L18" s="47" t="str">
        <f t="shared" si="1"/>
        <v/>
      </c>
      <c r="M18" s="16"/>
      <c r="N18" s="16"/>
      <c r="O18" s="16"/>
      <c r="P18" s="16"/>
      <c r="Q18" s="16"/>
      <c r="R18" s="16"/>
    </row>
    <row r="19" spans="1:18" ht="14.4">
      <c r="A19" s="41" t="s">
        <v>137</v>
      </c>
      <c r="B19" s="45"/>
      <c r="C19" s="46"/>
      <c r="D19" s="46"/>
      <c r="E19" s="46"/>
      <c r="F19" s="46"/>
      <c r="G19" s="46"/>
      <c r="H19" s="46"/>
      <c r="I19" s="46"/>
      <c r="J19" s="46"/>
      <c r="K19" s="47" t="str">
        <f t="shared" si="0"/>
        <v/>
      </c>
      <c r="L19" s="47" t="str">
        <f t="shared" si="1"/>
        <v/>
      </c>
      <c r="M19" s="16"/>
      <c r="N19" s="16"/>
      <c r="O19" s="16"/>
      <c r="P19" s="16"/>
      <c r="Q19" s="16"/>
      <c r="R19" s="16"/>
    </row>
    <row r="20" spans="1:18" ht="14.4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16"/>
      <c r="N20" s="16"/>
      <c r="O20" s="16"/>
      <c r="P20" s="16"/>
      <c r="Q20" s="16"/>
      <c r="R20" s="16"/>
    </row>
    <row r="21" spans="1:18" ht="14.4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16"/>
      <c r="N21" s="16"/>
      <c r="O21" s="16"/>
      <c r="P21" s="16"/>
      <c r="Q21" s="16"/>
      <c r="R21" s="16"/>
    </row>
    <row r="22" spans="1:18" ht="14.4">
      <c r="A22" s="42" t="s">
        <v>138</v>
      </c>
      <c r="B22" s="42" t="s">
        <v>138</v>
      </c>
      <c r="C22" s="42" t="s">
        <v>138</v>
      </c>
      <c r="D22" s="42" t="s">
        <v>138</v>
      </c>
      <c r="E22" s="42" t="s">
        <v>138</v>
      </c>
      <c r="F22" s="42" t="s">
        <v>138</v>
      </c>
      <c r="G22" s="42" t="s">
        <v>138</v>
      </c>
      <c r="H22" s="42" t="s">
        <v>138</v>
      </c>
      <c r="I22" s="42" t="s">
        <v>138</v>
      </c>
      <c r="J22" s="42" t="s">
        <v>138</v>
      </c>
      <c r="K22" s="42" t="s">
        <v>138</v>
      </c>
      <c r="L22" s="42" t="s">
        <v>138</v>
      </c>
      <c r="M22" s="16"/>
      <c r="N22" s="16"/>
      <c r="O22" s="16"/>
      <c r="P22" s="16"/>
      <c r="Q22" s="16"/>
      <c r="R22" s="16"/>
    </row>
    <row r="23" spans="1:18" ht="14.4">
      <c r="A23" s="48" t="s">
        <v>139</v>
      </c>
      <c r="B23" s="48" t="s">
        <v>139</v>
      </c>
      <c r="C23" s="48" t="s">
        <v>139</v>
      </c>
      <c r="D23" s="48" t="s">
        <v>139</v>
      </c>
      <c r="E23" s="48" t="s">
        <v>139</v>
      </c>
      <c r="F23" s="48" t="s">
        <v>139</v>
      </c>
      <c r="G23" s="48" t="s">
        <v>139</v>
      </c>
      <c r="H23" s="48" t="s">
        <v>139</v>
      </c>
      <c r="I23" s="48" t="s">
        <v>139</v>
      </c>
      <c r="J23" s="48" t="s">
        <v>139</v>
      </c>
      <c r="K23" s="48" t="s">
        <v>139</v>
      </c>
      <c r="L23" s="48" t="s">
        <v>139</v>
      </c>
      <c r="M23" s="16"/>
      <c r="N23" s="16"/>
      <c r="O23" s="16"/>
      <c r="P23" s="16"/>
      <c r="Q23" s="16"/>
      <c r="R23" s="16"/>
    </row>
    <row r="24" spans="1:18" ht="14.4">
      <c r="A24" s="48" t="s">
        <v>139</v>
      </c>
      <c r="B24" s="48" t="s">
        <v>139</v>
      </c>
      <c r="C24" s="48" t="s">
        <v>139</v>
      </c>
      <c r="D24" s="48" t="s">
        <v>139</v>
      </c>
      <c r="E24" s="48" t="s">
        <v>139</v>
      </c>
      <c r="F24" s="48" t="s">
        <v>139</v>
      </c>
      <c r="G24" s="48" t="s">
        <v>139</v>
      </c>
      <c r="H24" s="48" t="s">
        <v>139</v>
      </c>
      <c r="I24" s="48" t="s">
        <v>139</v>
      </c>
      <c r="J24" s="48" t="s">
        <v>139</v>
      </c>
      <c r="K24" s="48" t="s">
        <v>139</v>
      </c>
      <c r="L24" s="48" t="s">
        <v>139</v>
      </c>
      <c r="M24" s="16"/>
      <c r="N24" s="16"/>
      <c r="O24" s="16"/>
      <c r="P24" s="16"/>
      <c r="Q24" s="16"/>
      <c r="R24" s="16"/>
    </row>
    <row r="25" spans="1:18" ht="14.4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16"/>
      <c r="N25" s="16"/>
      <c r="O25" s="16"/>
      <c r="P25" s="16"/>
      <c r="Q25" s="16"/>
      <c r="R25" s="16"/>
    </row>
    <row r="26" spans="1:18" ht="14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14.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4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14.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4.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4.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4.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ht="14.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4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14.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4.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ht="14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ht="14.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14.4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4.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14.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14.4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ht="14.4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14.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ht="14.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ht="14.4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ht="14.4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ht="14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ht="14.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ht="14.4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ht="14.4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ht="14.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ht="14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ht="14.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ht="14.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ht="14.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ht="14.4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ht="14.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ht="14.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ht="14.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ht="14.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ht="14.4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 ht="14.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 ht="14.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 ht="14.4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 ht="14.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 ht="14.4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18" ht="14.4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ht="14.4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14.4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1:18" ht="14.4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 ht="14.4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ht="14.4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 ht="14.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1:18" ht="14.4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ht="14.4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</sheetData>
  <sheetProtection algorithmName="SHA-512" hashValue="KS6clo/n+GzoBTlOkxZBoypBDlM1YdKjsuNYOtQTMiiiqpTgzhmtbjqCdint8bqq+KYGJ/AifD2TTw5zjdPgVA==" saltValue="A1cvuOOgHe1eNyMNbGQLLA==" spinCount="100000" sheet="1" objects="1" scenarios="1" formatCells="0" formatColumns="0" formatRows="0" insertColumns="0" insertRows="0" sort="0" autoFilter="0" pivotTables="0"/>
  <mergeCells count="8">
    <mergeCell ref="A23:L24"/>
    <mergeCell ref="N7:O9"/>
    <mergeCell ref="N10:O10"/>
    <mergeCell ref="A2:L3"/>
    <mergeCell ref="A4:L4"/>
    <mergeCell ref="A7:L7"/>
    <mergeCell ref="A8:L9"/>
    <mergeCell ref="A22:L22"/>
  </mergeCells>
  <conditionalFormatting sqref="L12:L19">
    <cfRule type="expression" dxfId="119" priority="1">
      <formula>LEFT(L12,10)="SOBRECARGA"</formula>
    </cfRule>
    <cfRule type="expression" dxfId="118" priority="2">
      <formula>LEFT(L12,11)="SIN HOLGURA"</formula>
    </cfRule>
    <cfRule type="expression" dxfId="117" priority="3">
      <formula>LEFT(L12,11)="CON HOLGURA"</formula>
    </cfRule>
    <cfRule type="expression" dxfId="116" priority="4">
      <formula>LEFT(L12,2)="OK"</formula>
    </cfRule>
    <cfRule type="expression" dxfId="115" priority="5">
      <formula>LEFT(L12,5)="LISTO"</formula>
    </cfRule>
    <cfRule type="expression" dxfId="114" priority="6">
      <formula>LEFT(L12,7)="REVISAR"</formula>
    </cfRule>
    <cfRule type="expression" dxfId="113" priority="7">
      <formula>LEFT(L12,6)="FALTAN"</formula>
    </cfRule>
    <cfRule type="expression" dxfId="112" priority="8">
      <formula>LEFT(L12,13)="SIN ACTIVIDAD"</formula>
    </cfRule>
  </conditionalFormatting>
  <dataValidations count="1">
    <dataValidation type="whole" sqref="C12:J19" xr:uid="{00000000-0002-0000-0200-000000000000}">
      <formula1>0</formula1>
      <formula2>1000000</formula2>
    </dataValidation>
  </dataValidations>
  <hyperlinks>
    <hyperlink ref="N10" r:id="rId1" xr:uid="{8A02EE6C-2BC4-4B5D-97F4-2BC8953EA7D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S76"/>
  <sheetViews>
    <sheetView workbookViewId="0">
      <pane ySplit="11" topLeftCell="A12" activePane="bottomLeft" state="frozen"/>
      <selection pane="bottomLeft" activeCell="I17" sqref="I16:J17"/>
    </sheetView>
  </sheetViews>
  <sheetFormatPr baseColWidth="10" defaultColWidth="8.796875" defaultRowHeight="13.8"/>
  <cols>
    <col min="1" max="1" width="3" style="14" customWidth="1"/>
    <col min="2" max="2" width="17" style="14" customWidth="1"/>
    <col min="3" max="3" width="24" style="14" customWidth="1"/>
    <col min="4" max="7" width="20" style="14" customWidth="1"/>
    <col min="8" max="8" width="23" style="14" customWidth="1"/>
    <col min="9" max="9" width="48.8984375" style="14" customWidth="1"/>
    <col min="10" max="10" width="29.5" style="14" customWidth="1"/>
    <col min="11" max="11" width="14" style="14" customWidth="1"/>
    <col min="12" max="12" width="19" style="14" customWidth="1"/>
    <col min="13" max="13" width="22" style="14" customWidth="1"/>
    <col min="14" max="19" width="16" style="14" customWidth="1"/>
    <col min="20" max="16384" width="8.796875" style="14"/>
  </cols>
  <sheetData>
    <row r="2" spans="2:19" ht="14.4">
      <c r="B2" s="39" t="s">
        <v>140</v>
      </c>
      <c r="C2" s="39" t="s">
        <v>140</v>
      </c>
      <c r="D2" s="39" t="s">
        <v>140</v>
      </c>
      <c r="E2" s="39" t="s">
        <v>140</v>
      </c>
      <c r="F2" s="39" t="s">
        <v>140</v>
      </c>
      <c r="G2" s="39" t="s">
        <v>140</v>
      </c>
      <c r="H2" s="39" t="s">
        <v>140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2:19" ht="14.4">
      <c r="B3" s="39" t="s">
        <v>140</v>
      </c>
      <c r="C3" s="39" t="s">
        <v>140</v>
      </c>
      <c r="D3" s="39" t="s">
        <v>140</v>
      </c>
      <c r="E3" s="39" t="s">
        <v>140</v>
      </c>
      <c r="F3" s="39" t="s">
        <v>140</v>
      </c>
      <c r="G3" s="39" t="s">
        <v>140</v>
      </c>
      <c r="H3" s="39" t="s">
        <v>140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2:19" ht="15" thickBot="1">
      <c r="B4" s="40" t="s">
        <v>141</v>
      </c>
      <c r="C4" s="40" t="s">
        <v>141</v>
      </c>
      <c r="D4" s="40" t="s">
        <v>141</v>
      </c>
      <c r="E4" s="40" t="s">
        <v>141</v>
      </c>
      <c r="F4" s="40" t="s">
        <v>141</v>
      </c>
      <c r="G4" s="40" t="s">
        <v>141</v>
      </c>
      <c r="H4" s="40" t="s">
        <v>141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2:19" ht="25.8" customHeight="1">
      <c r="B5" s="41"/>
      <c r="C5" s="41"/>
      <c r="D5" s="41"/>
      <c r="E5" s="41"/>
      <c r="F5" s="41"/>
      <c r="G5" s="41"/>
      <c r="H5" s="41"/>
      <c r="I5" s="28" t="s">
        <v>210</v>
      </c>
      <c r="J5" s="29"/>
      <c r="K5" s="16"/>
      <c r="L5" s="16"/>
      <c r="M5" s="16"/>
      <c r="N5" s="16"/>
      <c r="O5" s="16"/>
      <c r="P5" s="16"/>
      <c r="Q5" s="16"/>
      <c r="R5" s="16"/>
      <c r="S5" s="16"/>
    </row>
    <row r="6" spans="2:19" ht="25.8" customHeight="1">
      <c r="B6" s="41"/>
      <c r="C6" s="41"/>
      <c r="D6" s="41"/>
      <c r="E6" s="41"/>
      <c r="F6" s="41"/>
      <c r="G6" s="41"/>
      <c r="H6" s="41"/>
      <c r="I6" s="30"/>
      <c r="J6" s="31"/>
      <c r="K6" s="16"/>
      <c r="L6" s="16"/>
      <c r="M6" s="16"/>
      <c r="N6" s="16"/>
      <c r="O6" s="16"/>
      <c r="P6" s="16"/>
      <c r="Q6" s="16"/>
      <c r="R6" s="16"/>
      <c r="S6" s="16"/>
    </row>
    <row r="7" spans="2:19" ht="25.8" customHeight="1" thickBot="1">
      <c r="B7" s="42" t="s">
        <v>142</v>
      </c>
      <c r="C7" s="42" t="s">
        <v>142</v>
      </c>
      <c r="D7" s="42" t="s">
        <v>142</v>
      </c>
      <c r="E7" s="42" t="s">
        <v>142</v>
      </c>
      <c r="F7" s="42" t="s">
        <v>142</v>
      </c>
      <c r="G7" s="42" t="s">
        <v>142</v>
      </c>
      <c r="H7" s="42" t="s">
        <v>142</v>
      </c>
      <c r="I7" s="32"/>
      <c r="J7" s="33"/>
      <c r="K7" s="16"/>
      <c r="L7" s="16"/>
      <c r="M7" s="16"/>
      <c r="N7" s="16"/>
      <c r="O7" s="16"/>
      <c r="P7" s="16"/>
      <c r="Q7" s="16"/>
      <c r="R7" s="16"/>
      <c r="S7" s="16"/>
    </row>
    <row r="8" spans="2:19" ht="17.399999999999999" thickBot="1">
      <c r="B8" s="43" t="s">
        <v>143</v>
      </c>
      <c r="C8" s="43" t="s">
        <v>143</v>
      </c>
      <c r="D8" s="43" t="s">
        <v>143</v>
      </c>
      <c r="E8" s="43" t="s">
        <v>143</v>
      </c>
      <c r="F8" s="43" t="s">
        <v>143</v>
      </c>
      <c r="G8" s="43" t="s">
        <v>143</v>
      </c>
      <c r="H8" s="43" t="s">
        <v>143</v>
      </c>
      <c r="I8" s="34" t="s">
        <v>211</v>
      </c>
      <c r="J8" s="35"/>
      <c r="K8" s="16"/>
      <c r="L8" s="16"/>
      <c r="M8" s="16"/>
      <c r="N8" s="16"/>
      <c r="O8" s="16"/>
      <c r="P8" s="16"/>
      <c r="Q8" s="16"/>
      <c r="R8" s="16"/>
      <c r="S8" s="16"/>
    </row>
    <row r="9" spans="2:19" ht="14.4">
      <c r="B9" s="43" t="s">
        <v>143</v>
      </c>
      <c r="C9" s="43" t="s">
        <v>143</v>
      </c>
      <c r="D9" s="43" t="s">
        <v>143</v>
      </c>
      <c r="E9" s="43" t="s">
        <v>143</v>
      </c>
      <c r="F9" s="43" t="s">
        <v>143</v>
      </c>
      <c r="G9" s="43" t="s">
        <v>143</v>
      </c>
      <c r="H9" s="43" t="s">
        <v>143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2:19" ht="14.4">
      <c r="B10" s="41"/>
      <c r="C10" s="41"/>
      <c r="D10" s="41"/>
      <c r="E10" s="41"/>
      <c r="F10" s="41"/>
      <c r="G10" s="41"/>
      <c r="H10" s="41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14.4">
      <c r="B11" s="44" t="s">
        <v>116</v>
      </c>
      <c r="C11" s="44" t="s">
        <v>117</v>
      </c>
      <c r="D11" s="44" t="str">
        <f>IF('05 Capacidad'!A12="","RECURSO LIBRE",'05 Capacidad'!A12)</f>
        <v>Corte</v>
      </c>
      <c r="E11" s="44" t="str">
        <f>IF('05 Capacidad'!A13="","RECURSO LIBRE",'05 Capacidad'!A13)</f>
        <v>Ensamblaje</v>
      </c>
      <c r="F11" s="44" t="str">
        <f>IF('05 Capacidad'!A14="","RECURSO LIBRE",'05 Capacidad'!A14)</f>
        <v>RECURSO LIBRE</v>
      </c>
      <c r="G11" s="44" t="str">
        <f>IF('05 Capacidad'!A15="","RECURSO LIBRE",'05 Capacidad'!A15)</f>
        <v>RECURSO LIBRE</v>
      </c>
      <c r="H11" s="44" t="s">
        <v>127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2:19" ht="14.4">
      <c r="B12" s="47" t="str">
        <f>'03 MPS'!A12</f>
        <v>P01</v>
      </c>
      <c r="C12" s="47" t="str">
        <f>IF('03 MPS'!B12="","",'03 MPS'!B12)</f>
        <v>Mesa</v>
      </c>
      <c r="D12" s="49">
        <v>0.5</v>
      </c>
      <c r="E12" s="49">
        <v>0.6</v>
      </c>
      <c r="F12" s="49"/>
      <c r="G12" s="49"/>
      <c r="H12" s="47" t="str">
        <f>IF(C12="",IF(COUNT(D12:G12)&gt;0,"REVISAR PRODUCTO",""),IF(OR(AND('05 Capacidad'!$A$12="",D12&lt;&gt;""),AND('05 Capacidad'!$A$13="",E12&lt;&gt;""),AND('05 Capacidad'!$A$14="",F12&lt;&gt;""),AND('05 Capacidad'!$A$15="",G12&lt;&gt;"")),"REVISAR RECURSO",IF(OR(AND('05 Capacidad'!$A$12&lt;&gt;"",NOT(ISNUMBER(D12))),AND('05 Capacidad'!$A$13&lt;&gt;"",NOT(ISNUMBER(E12))),AND('05 Capacidad'!$A$14&lt;&gt;"",NOT(ISNUMBER(F12))),AND('05 Capacidad'!$A$15&lt;&gt;"",NOT(ISNUMBER(G12)))),"FALTAN TIEMPOS",IF(MIN(D12:G12)&lt;0,"REVISAR TIEMPOS","OK"))))</f>
        <v>OK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2:19" ht="14.4">
      <c r="B13" s="47" t="str">
        <f>'03 MPS'!A13</f>
        <v>P02</v>
      </c>
      <c r="C13" s="47" t="str">
        <f>IF('03 MPS'!B13="","",'03 MPS'!B13)</f>
        <v>Silla</v>
      </c>
      <c r="D13" s="49">
        <v>0.25</v>
      </c>
      <c r="E13" s="49">
        <v>0.15</v>
      </c>
      <c r="F13" s="49"/>
      <c r="G13" s="49"/>
      <c r="H13" s="47" t="str">
        <f>IF(C13="",IF(COUNT(D13:G13)&gt;0,"REVISAR PRODUCTO",""),IF(OR(AND('05 Capacidad'!$A$12="",D13&lt;&gt;""),AND('05 Capacidad'!$A$13="",E13&lt;&gt;""),AND('05 Capacidad'!$A$14="",F13&lt;&gt;""),AND('05 Capacidad'!$A$15="",G13&lt;&gt;"")),"REVISAR RECURSO",IF(OR(AND('05 Capacidad'!$A$12&lt;&gt;"",NOT(ISNUMBER(D13))),AND('05 Capacidad'!$A$13&lt;&gt;"",NOT(ISNUMBER(E13))),AND('05 Capacidad'!$A$14&lt;&gt;"",NOT(ISNUMBER(F13))),AND('05 Capacidad'!$A$15&lt;&gt;"",NOT(ISNUMBER(G13)))),"FALTAN TIEMPOS",IF(MIN(D13:G13)&lt;0,"REVISAR TIEMPOS","OK"))))</f>
        <v>OK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2:19" ht="14.4">
      <c r="B14" s="47" t="str">
        <f>'03 MPS'!A14</f>
        <v>P03</v>
      </c>
      <c r="C14" s="47" t="str">
        <f>IF('03 MPS'!B14="","",'03 MPS'!B14)</f>
        <v/>
      </c>
      <c r="D14" s="49"/>
      <c r="E14" s="49"/>
      <c r="F14" s="49"/>
      <c r="G14" s="49"/>
      <c r="H14" s="47" t="str">
        <f>IF(C14="",IF(COUNT(D14:G14)&gt;0,"REVISAR PRODUCTO",""),IF(OR(AND('05 Capacidad'!$A$12="",D14&lt;&gt;""),AND('05 Capacidad'!$A$13="",E14&lt;&gt;""),AND('05 Capacidad'!$A$14="",F14&lt;&gt;""),AND('05 Capacidad'!$A$15="",G14&lt;&gt;"")),"REVISAR RECURSO",IF(OR(AND('05 Capacidad'!$A$12&lt;&gt;"",NOT(ISNUMBER(D14))),AND('05 Capacidad'!$A$13&lt;&gt;"",NOT(ISNUMBER(E14))),AND('05 Capacidad'!$A$14&lt;&gt;"",NOT(ISNUMBER(F14))),AND('05 Capacidad'!$A$15&lt;&gt;"",NOT(ISNUMBER(G14)))),"FALTAN TIEMPOS",IF(MIN(D14:G14)&lt;0,"REVISAR TIEMPOS","OK"))))</f>
        <v/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2:19" ht="14.4">
      <c r="B15" s="47" t="str">
        <f>'03 MPS'!A15</f>
        <v>P04</v>
      </c>
      <c r="C15" s="47" t="str">
        <f>IF('03 MPS'!B15="","",'03 MPS'!B15)</f>
        <v/>
      </c>
      <c r="D15" s="49"/>
      <c r="E15" s="49"/>
      <c r="F15" s="49"/>
      <c r="G15" s="49"/>
      <c r="H15" s="47" t="str">
        <f>IF(C15="",IF(COUNT(D15:G15)&gt;0,"REVISAR PRODUCTO",""),IF(OR(AND('05 Capacidad'!$A$12="",D15&lt;&gt;""),AND('05 Capacidad'!$A$13="",E15&lt;&gt;""),AND('05 Capacidad'!$A$14="",F15&lt;&gt;""),AND('05 Capacidad'!$A$15="",G15&lt;&gt;"")),"REVISAR RECURSO",IF(OR(AND('05 Capacidad'!$A$12&lt;&gt;"",NOT(ISNUMBER(D15))),AND('05 Capacidad'!$A$13&lt;&gt;"",NOT(ISNUMBER(E15))),AND('05 Capacidad'!$A$14&lt;&gt;"",NOT(ISNUMBER(F15))),AND('05 Capacidad'!$A$15&lt;&gt;"",NOT(ISNUMBER(G15)))),"FALTAN TIEMPOS",IF(MIN(D15:G15)&lt;0,"REVISAR TIEMPOS","OK"))))</f>
        <v/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2:19" ht="14.4">
      <c r="B16" s="47" t="str">
        <f>'03 MPS'!A16</f>
        <v>P05</v>
      </c>
      <c r="C16" s="47" t="str">
        <f>IF('03 MPS'!B16="","",'03 MPS'!B16)</f>
        <v/>
      </c>
      <c r="D16" s="49"/>
      <c r="E16" s="49"/>
      <c r="F16" s="49"/>
      <c r="G16" s="49"/>
      <c r="H16" s="47" t="str">
        <f>IF(C16="",IF(COUNT(D16:G16)&gt;0,"REVISAR PRODUCTO",""),IF(OR(AND('05 Capacidad'!$A$12="",D16&lt;&gt;""),AND('05 Capacidad'!$A$13="",E16&lt;&gt;""),AND('05 Capacidad'!$A$14="",F16&lt;&gt;""),AND('05 Capacidad'!$A$15="",G16&lt;&gt;"")),"REVISAR RECURSO",IF(OR(AND('05 Capacidad'!$A$12&lt;&gt;"",NOT(ISNUMBER(D16))),AND('05 Capacidad'!$A$13&lt;&gt;"",NOT(ISNUMBER(E16))),AND('05 Capacidad'!$A$14&lt;&gt;"",NOT(ISNUMBER(F16))),AND('05 Capacidad'!$A$15&lt;&gt;"",NOT(ISNUMBER(G16)))),"FALTAN TIEMPOS",IF(MIN(D16:G16)&lt;0,"REVISAR TIEMPOS","OK"))))</f>
        <v/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2:19" ht="14.4">
      <c r="B17" s="47" t="str">
        <f>'03 MPS'!A17</f>
        <v>P06</v>
      </c>
      <c r="C17" s="47" t="str">
        <f>IF('03 MPS'!B17="","",'03 MPS'!B17)</f>
        <v/>
      </c>
      <c r="D17" s="49"/>
      <c r="E17" s="49"/>
      <c r="F17" s="49"/>
      <c r="G17" s="49"/>
      <c r="H17" s="47" t="str">
        <f>IF(C17="",IF(COUNT(D17:G17)&gt;0,"REVISAR PRODUCTO",""),IF(OR(AND('05 Capacidad'!$A$12="",D17&lt;&gt;""),AND('05 Capacidad'!$A$13="",E17&lt;&gt;""),AND('05 Capacidad'!$A$14="",F17&lt;&gt;""),AND('05 Capacidad'!$A$15="",G17&lt;&gt;"")),"REVISAR RECURSO",IF(OR(AND('05 Capacidad'!$A$12&lt;&gt;"",NOT(ISNUMBER(D17))),AND('05 Capacidad'!$A$13&lt;&gt;"",NOT(ISNUMBER(E17))),AND('05 Capacidad'!$A$14&lt;&gt;"",NOT(ISNUMBER(F17))),AND('05 Capacidad'!$A$15&lt;&gt;"",NOT(ISNUMBER(G17)))),"FALTAN TIEMPOS",IF(MIN(D17:G17)&lt;0,"REVISAR TIEMPOS","OK"))))</f>
        <v/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2:19" ht="14.4">
      <c r="B18" s="47" t="str">
        <f>'03 MPS'!A18</f>
        <v>P07</v>
      </c>
      <c r="C18" s="47" t="str">
        <f>IF('03 MPS'!B18="","",'03 MPS'!B18)</f>
        <v/>
      </c>
      <c r="D18" s="49"/>
      <c r="E18" s="49"/>
      <c r="F18" s="49"/>
      <c r="G18" s="49"/>
      <c r="H18" s="47" t="str">
        <f>IF(C18="",IF(COUNT(D18:G18)&gt;0,"REVISAR PRODUCTO",""),IF(OR(AND('05 Capacidad'!$A$12="",D18&lt;&gt;""),AND('05 Capacidad'!$A$13="",E18&lt;&gt;""),AND('05 Capacidad'!$A$14="",F18&lt;&gt;""),AND('05 Capacidad'!$A$15="",G18&lt;&gt;"")),"REVISAR RECURSO",IF(OR(AND('05 Capacidad'!$A$12&lt;&gt;"",NOT(ISNUMBER(D18))),AND('05 Capacidad'!$A$13&lt;&gt;"",NOT(ISNUMBER(E18))),AND('05 Capacidad'!$A$14&lt;&gt;"",NOT(ISNUMBER(F18))),AND('05 Capacidad'!$A$15&lt;&gt;"",NOT(ISNUMBER(G18)))),"FALTAN TIEMPOS",IF(MIN(D18:G18)&lt;0,"REVISAR TIEMPOS","OK"))))</f>
        <v/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2:19" ht="14.4">
      <c r="B19" s="47" t="str">
        <f>'03 MPS'!A19</f>
        <v>P08</v>
      </c>
      <c r="C19" s="47" t="str">
        <f>IF('03 MPS'!B19="","",'03 MPS'!B19)</f>
        <v/>
      </c>
      <c r="D19" s="49"/>
      <c r="E19" s="49"/>
      <c r="F19" s="49"/>
      <c r="G19" s="49"/>
      <c r="H19" s="47" t="str">
        <f>IF(C19="",IF(COUNT(D19:G19)&gt;0,"REVISAR PRODUCTO",""),IF(OR(AND('05 Capacidad'!$A$12="",D19&lt;&gt;""),AND('05 Capacidad'!$A$13="",E19&lt;&gt;""),AND('05 Capacidad'!$A$14="",F19&lt;&gt;""),AND('05 Capacidad'!$A$15="",G19&lt;&gt;"")),"REVISAR RECURSO",IF(OR(AND('05 Capacidad'!$A$12&lt;&gt;"",NOT(ISNUMBER(D19))),AND('05 Capacidad'!$A$13&lt;&gt;"",NOT(ISNUMBER(E19))),AND('05 Capacidad'!$A$14&lt;&gt;"",NOT(ISNUMBER(F19))),AND('05 Capacidad'!$A$15&lt;&gt;"",NOT(ISNUMBER(G19)))),"FALTAN TIEMPOS",IF(MIN(D19:G19)&lt;0,"REVISAR TIEMPOS","OK"))))</f>
        <v/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2:19" ht="14.4">
      <c r="B20" s="41"/>
      <c r="C20" s="41"/>
      <c r="D20" s="41"/>
      <c r="E20" s="41"/>
      <c r="F20" s="41"/>
      <c r="G20" s="41"/>
      <c r="H20" s="41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2:19" ht="14.4">
      <c r="B21" s="41"/>
      <c r="C21" s="41"/>
      <c r="D21" s="41"/>
      <c r="E21" s="41"/>
      <c r="F21" s="41"/>
      <c r="G21" s="41"/>
      <c r="H21" s="41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2:19" ht="14.4">
      <c r="B22" s="42" t="s">
        <v>144</v>
      </c>
      <c r="C22" s="42" t="s">
        <v>144</v>
      </c>
      <c r="D22" s="42" t="s">
        <v>144</v>
      </c>
      <c r="E22" s="42" t="s">
        <v>144</v>
      </c>
      <c r="F22" s="42" t="s">
        <v>144</v>
      </c>
      <c r="G22" s="42" t="s">
        <v>144</v>
      </c>
      <c r="H22" s="42" t="s">
        <v>144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4.4">
      <c r="B23" s="48" t="s">
        <v>145</v>
      </c>
      <c r="C23" s="48" t="s">
        <v>145</v>
      </c>
      <c r="D23" s="48" t="s">
        <v>145</v>
      </c>
      <c r="E23" s="48" t="s">
        <v>145</v>
      </c>
      <c r="F23" s="48" t="s">
        <v>145</v>
      </c>
      <c r="G23" s="48" t="s">
        <v>145</v>
      </c>
      <c r="H23" s="48" t="s">
        <v>145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2:19" ht="14.4">
      <c r="B24" s="48" t="s">
        <v>145</v>
      </c>
      <c r="C24" s="48" t="s">
        <v>145</v>
      </c>
      <c r="D24" s="48" t="s">
        <v>145</v>
      </c>
      <c r="E24" s="48" t="s">
        <v>145</v>
      </c>
      <c r="F24" s="48" t="s">
        <v>145</v>
      </c>
      <c r="G24" s="48" t="s">
        <v>145</v>
      </c>
      <c r="H24" s="48" t="s">
        <v>145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4.4">
      <c r="B25" s="48" t="s">
        <v>145</v>
      </c>
      <c r="C25" s="48" t="s">
        <v>145</v>
      </c>
      <c r="D25" s="48" t="s">
        <v>145</v>
      </c>
      <c r="E25" s="48" t="s">
        <v>145</v>
      </c>
      <c r="F25" s="48" t="s">
        <v>145</v>
      </c>
      <c r="G25" s="48" t="s">
        <v>145</v>
      </c>
      <c r="H25" s="48" t="s">
        <v>145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4.4">
      <c r="B26" s="41"/>
      <c r="C26" s="41"/>
      <c r="D26" s="41"/>
      <c r="E26" s="41"/>
      <c r="F26" s="41"/>
      <c r="G26" s="41"/>
      <c r="H26" s="41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4.4">
      <c r="B27" s="41"/>
      <c r="C27" s="41"/>
      <c r="D27" s="41"/>
      <c r="E27" s="41"/>
      <c r="F27" s="41"/>
      <c r="G27" s="41"/>
      <c r="H27" s="41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2:19" ht="14.4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2:19" ht="14.4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2:19" ht="14.4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2:19" ht="14.4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2:19" ht="14.4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2:19" ht="14.4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2:19" ht="14.4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2:19" ht="14.4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2:19" ht="14.4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2:19" ht="14.4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2:19" ht="14.4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2:19" ht="14.4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2:19" ht="14.4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2:19" ht="14.4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2:19" ht="14.4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2:19" ht="14.4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2:19" ht="14.4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2:19" ht="14.4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2:19" ht="14.4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2:19" ht="14.4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2:19" ht="14.4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2:19" ht="14.4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2:19" ht="14.4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2:19" ht="14.4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2:19" ht="14.4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2:19" ht="14.4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spans="2:19" ht="14.4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2:19" ht="14.4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2:19" ht="14.4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2:19" ht="14.4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2:19" ht="14.4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2:19" ht="14.4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2:19" ht="14.4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2:19" ht="14.4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2:19" ht="14.4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2:19" ht="14.4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2:19" ht="14.4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2:19" ht="14.4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2:19" ht="14.4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2:19" ht="14.4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pans="2:19" ht="14.4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2:19" ht="14.4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2:19" ht="14.4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spans="2:19" ht="14.4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</row>
    <row r="72" spans="2:19" ht="14.4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 spans="2:19" ht="14.4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spans="2:19" ht="14.4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2:19" ht="14.4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spans="2:19" ht="14.4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</sheetData>
  <sheetProtection algorithmName="SHA-512" hashValue="iMjpCp5CYus8NVLCfUpnqw9ntRLmhhZ3AaKwI/lQQ5122RZEjZiDKXg2XCF6J/049trxK9b6o/+JsdXBCXhQ2Q==" saltValue="mjDA6/JFbuFKuVwvbzoTAA==" spinCount="100000" sheet="1" objects="1" scenarios="1" formatCells="0" formatColumns="0" formatRows="0" insertColumns="0" insertRows="0" insertHyperlinks="0" sort="0" autoFilter="0" pivotTables="0"/>
  <mergeCells count="8">
    <mergeCell ref="B23:H25"/>
    <mergeCell ref="I5:J7"/>
    <mergeCell ref="I8:J8"/>
    <mergeCell ref="B2:H3"/>
    <mergeCell ref="B4:H4"/>
    <mergeCell ref="B7:H7"/>
    <mergeCell ref="B8:H9"/>
    <mergeCell ref="B22:H22"/>
  </mergeCells>
  <conditionalFormatting sqref="H12:H19">
    <cfRule type="expression" dxfId="111" priority="1">
      <formula>LEFT(H12,10)="SOBRECARGA"</formula>
    </cfRule>
    <cfRule type="expression" dxfId="110" priority="2">
      <formula>LEFT(H12,11)="SIN HOLGURA"</formula>
    </cfRule>
    <cfRule type="expression" dxfId="109" priority="3">
      <formula>LEFT(H12,11)="CON HOLGURA"</formula>
    </cfRule>
    <cfRule type="expression" dxfId="108" priority="4">
      <formula>LEFT(H12,2)="OK"</formula>
    </cfRule>
    <cfRule type="expression" dxfId="107" priority="5">
      <formula>LEFT(H12,5)="LISTO"</formula>
    </cfRule>
    <cfRule type="expression" dxfId="106" priority="6">
      <formula>LEFT(H12,7)="REVISAR"</formula>
    </cfRule>
    <cfRule type="expression" dxfId="105" priority="7">
      <formula>LEFT(H12,6)="FALTAN"</formula>
    </cfRule>
    <cfRule type="expression" dxfId="104" priority="8">
      <formula>LEFT(H12,13)="SIN ACTIVIDAD"</formula>
    </cfRule>
  </conditionalFormatting>
  <dataValidations count="1">
    <dataValidation type="decimal" sqref="D12:G19" xr:uid="{00000000-0002-0000-0300-000000000000}">
      <formula1>0</formula1>
      <formula2>10000</formula2>
    </dataValidation>
  </dataValidations>
  <hyperlinks>
    <hyperlink ref="I8" r:id="rId1" xr:uid="{F9C34F01-BCF8-42C7-BF67-EFF0DFCB782F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76"/>
  <sheetViews>
    <sheetView workbookViewId="0">
      <pane ySplit="11" topLeftCell="A12" activePane="bottomLeft" state="frozen"/>
      <selection pane="bottomLeft" activeCell="A2" sqref="A2:K20"/>
    </sheetView>
  </sheetViews>
  <sheetFormatPr baseColWidth="10" defaultColWidth="8.796875" defaultRowHeight="13.8"/>
  <cols>
    <col min="1" max="1" width="17" style="14" customWidth="1"/>
    <col min="2" max="2" width="26" style="14" customWidth="1"/>
    <col min="3" max="10" width="14" style="14" customWidth="1"/>
    <col min="11" max="11" width="19" style="14" customWidth="1"/>
    <col min="12" max="12" width="4.09765625" style="14" customWidth="1"/>
    <col min="13" max="13" width="29.8984375" style="14" customWidth="1"/>
    <col min="14" max="14" width="25.59765625" style="14" customWidth="1"/>
    <col min="15" max="18" width="16" style="14" customWidth="1"/>
    <col min="19" max="16384" width="8.796875" style="14"/>
  </cols>
  <sheetData>
    <row r="2" spans="1:18" ht="14.4">
      <c r="A2" s="39" t="s">
        <v>146</v>
      </c>
      <c r="B2" s="39" t="s">
        <v>146</v>
      </c>
      <c r="C2" s="39" t="s">
        <v>146</v>
      </c>
      <c r="D2" s="39" t="s">
        <v>146</v>
      </c>
      <c r="E2" s="39" t="s">
        <v>146</v>
      </c>
      <c r="F2" s="39" t="s">
        <v>146</v>
      </c>
      <c r="G2" s="39" t="s">
        <v>146</v>
      </c>
      <c r="H2" s="39" t="s">
        <v>146</v>
      </c>
      <c r="I2" s="39" t="s">
        <v>146</v>
      </c>
      <c r="J2" s="39" t="s">
        <v>146</v>
      </c>
      <c r="K2" s="39" t="s">
        <v>146</v>
      </c>
      <c r="L2" s="16"/>
      <c r="M2" s="16"/>
      <c r="N2" s="16"/>
      <c r="O2" s="16"/>
      <c r="P2" s="16"/>
      <c r="Q2" s="16"/>
      <c r="R2" s="16"/>
    </row>
    <row r="3" spans="1:18" ht="14.4">
      <c r="A3" s="39" t="s">
        <v>146</v>
      </c>
      <c r="B3" s="39" t="s">
        <v>146</v>
      </c>
      <c r="C3" s="39" t="s">
        <v>146</v>
      </c>
      <c r="D3" s="39" t="s">
        <v>146</v>
      </c>
      <c r="E3" s="39" t="s">
        <v>146</v>
      </c>
      <c r="F3" s="39" t="s">
        <v>146</v>
      </c>
      <c r="G3" s="39" t="s">
        <v>146</v>
      </c>
      <c r="H3" s="39" t="s">
        <v>146</v>
      </c>
      <c r="I3" s="39" t="s">
        <v>146</v>
      </c>
      <c r="J3" s="39" t="s">
        <v>146</v>
      </c>
      <c r="K3" s="39" t="s">
        <v>146</v>
      </c>
      <c r="L3" s="16"/>
      <c r="M3" s="16"/>
      <c r="N3" s="16"/>
      <c r="O3" s="16"/>
      <c r="P3" s="16"/>
      <c r="Q3" s="16"/>
      <c r="R3" s="16"/>
    </row>
    <row r="4" spans="1:18" ht="15" thickBot="1">
      <c r="A4" s="40" t="s">
        <v>147</v>
      </c>
      <c r="B4" s="40" t="s">
        <v>147</v>
      </c>
      <c r="C4" s="40" t="s">
        <v>147</v>
      </c>
      <c r="D4" s="40" t="s">
        <v>147</v>
      </c>
      <c r="E4" s="40" t="s">
        <v>147</v>
      </c>
      <c r="F4" s="40" t="s">
        <v>147</v>
      </c>
      <c r="G4" s="40" t="s">
        <v>147</v>
      </c>
      <c r="H4" s="40" t="s">
        <v>147</v>
      </c>
      <c r="I4" s="40" t="s">
        <v>147</v>
      </c>
      <c r="J4" s="40" t="s">
        <v>147</v>
      </c>
      <c r="K4" s="40" t="s">
        <v>147</v>
      </c>
      <c r="L4" s="16"/>
      <c r="M4" s="16"/>
      <c r="N4" s="16"/>
      <c r="O4" s="16"/>
      <c r="P4" s="16"/>
      <c r="Q4" s="16"/>
      <c r="R4" s="16"/>
    </row>
    <row r="5" spans="1:18" ht="26.4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16"/>
      <c r="M5" s="28" t="s">
        <v>210</v>
      </c>
      <c r="N5" s="29"/>
      <c r="O5" s="16"/>
      <c r="P5" s="16"/>
      <c r="Q5" s="16"/>
      <c r="R5" s="16"/>
    </row>
    <row r="6" spans="1:18" ht="26.4" customHeigh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16"/>
      <c r="M6" s="30"/>
      <c r="N6" s="31"/>
      <c r="O6" s="16"/>
      <c r="P6" s="16"/>
      <c r="Q6" s="16"/>
      <c r="R6" s="16"/>
    </row>
    <row r="7" spans="1:18" ht="26.4" customHeight="1" thickBot="1">
      <c r="A7" s="42" t="s">
        <v>148</v>
      </c>
      <c r="B7" s="42" t="s">
        <v>148</v>
      </c>
      <c r="C7" s="42" t="s">
        <v>148</v>
      </c>
      <c r="D7" s="42" t="s">
        <v>148</v>
      </c>
      <c r="E7" s="42" t="s">
        <v>148</v>
      </c>
      <c r="F7" s="42" t="s">
        <v>148</v>
      </c>
      <c r="G7" s="42" t="s">
        <v>148</v>
      </c>
      <c r="H7" s="42" t="s">
        <v>148</v>
      </c>
      <c r="I7" s="42" t="s">
        <v>148</v>
      </c>
      <c r="J7" s="42" t="s">
        <v>148</v>
      </c>
      <c r="K7" s="42" t="s">
        <v>148</v>
      </c>
      <c r="L7" s="16"/>
      <c r="M7" s="32"/>
      <c r="N7" s="33"/>
      <c r="O7" s="16"/>
      <c r="P7" s="16"/>
      <c r="Q7" s="16"/>
      <c r="R7" s="16"/>
    </row>
    <row r="8" spans="1:18" ht="17.399999999999999" thickBot="1">
      <c r="A8" s="43" t="s">
        <v>149</v>
      </c>
      <c r="B8" s="43" t="s">
        <v>149</v>
      </c>
      <c r="C8" s="43" t="s">
        <v>149</v>
      </c>
      <c r="D8" s="43" t="s">
        <v>149</v>
      </c>
      <c r="E8" s="43" t="s">
        <v>149</v>
      </c>
      <c r="F8" s="43" t="s">
        <v>149</v>
      </c>
      <c r="G8" s="43" t="s">
        <v>149</v>
      </c>
      <c r="H8" s="43" t="s">
        <v>149</v>
      </c>
      <c r="I8" s="43" t="s">
        <v>149</v>
      </c>
      <c r="J8" s="43" t="s">
        <v>149</v>
      </c>
      <c r="K8" s="43" t="s">
        <v>149</v>
      </c>
      <c r="L8" s="16"/>
      <c r="M8" s="34" t="s">
        <v>211</v>
      </c>
      <c r="N8" s="35"/>
      <c r="O8" s="16"/>
      <c r="P8" s="16"/>
      <c r="Q8" s="16"/>
      <c r="R8" s="16"/>
    </row>
    <row r="9" spans="1:18" ht="14.4">
      <c r="A9" s="43" t="s">
        <v>149</v>
      </c>
      <c r="B9" s="43" t="s">
        <v>149</v>
      </c>
      <c r="C9" s="43" t="s">
        <v>149</v>
      </c>
      <c r="D9" s="43" t="s">
        <v>149</v>
      </c>
      <c r="E9" s="43" t="s">
        <v>149</v>
      </c>
      <c r="F9" s="43" t="s">
        <v>149</v>
      </c>
      <c r="G9" s="43" t="s">
        <v>149</v>
      </c>
      <c r="H9" s="43" t="s">
        <v>149</v>
      </c>
      <c r="I9" s="43" t="s">
        <v>149</v>
      </c>
      <c r="J9" s="43" t="s">
        <v>149</v>
      </c>
      <c r="K9" s="43" t="s">
        <v>149</v>
      </c>
      <c r="L9" s="16"/>
      <c r="M9" s="16"/>
      <c r="N9" s="16"/>
      <c r="O9" s="16"/>
      <c r="P9" s="16"/>
      <c r="Q9" s="16"/>
      <c r="R9" s="16"/>
    </row>
    <row r="10" spans="1:18" ht="14.4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16"/>
      <c r="M10" s="16"/>
      <c r="N10" s="16"/>
      <c r="O10" s="16"/>
      <c r="P10" s="16"/>
      <c r="Q10" s="16"/>
      <c r="R10" s="16"/>
    </row>
    <row r="11" spans="1:18" ht="14.4">
      <c r="A11" s="44" t="s">
        <v>150</v>
      </c>
      <c r="B11" s="44" t="s">
        <v>118</v>
      </c>
      <c r="C11" s="44" t="s">
        <v>119</v>
      </c>
      <c r="D11" s="44" t="s">
        <v>120</v>
      </c>
      <c r="E11" s="44" t="s">
        <v>121</v>
      </c>
      <c r="F11" s="44" t="s">
        <v>122</v>
      </c>
      <c r="G11" s="44" t="s">
        <v>123</v>
      </c>
      <c r="H11" s="44" t="s">
        <v>124</v>
      </c>
      <c r="I11" s="44" t="s">
        <v>125</v>
      </c>
      <c r="J11" s="44" t="s">
        <v>151</v>
      </c>
      <c r="K11" s="44" t="s">
        <v>127</v>
      </c>
      <c r="L11" s="16"/>
      <c r="M11" s="16"/>
      <c r="N11" s="16"/>
      <c r="O11" s="16"/>
      <c r="P11" s="16"/>
      <c r="Q11" s="16"/>
      <c r="R11" s="16"/>
    </row>
    <row r="12" spans="1:18" ht="14.4">
      <c r="A12" s="45" t="s">
        <v>152</v>
      </c>
      <c r="B12" s="46">
        <v>64</v>
      </c>
      <c r="C12" s="46">
        <v>64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7">
        <f>IF(A12="","",SUM(B12:I12))</f>
        <v>128</v>
      </c>
      <c r="K12" s="47" t="str">
        <f>IF(A12="",IF(COUNT(B12:I12)&gt;0,"REVISAR RECURSO",""),IF(COUNTIF($A$12:$A$15,A12)&gt;1,"REVISAR DUPLICADO",IF(COUNT(B12:I12)&lt;&gt;8,"FALTA CAPACIDAD",IF(MIN(B12:I12)&lt;0,"REVISAR HORAS","OK"))))</f>
        <v>OK</v>
      </c>
      <c r="L12" s="16"/>
      <c r="M12" s="16"/>
      <c r="N12" s="16"/>
      <c r="O12" s="16"/>
      <c r="P12" s="16"/>
      <c r="Q12" s="16"/>
      <c r="R12" s="16"/>
    </row>
    <row r="13" spans="1:18" ht="14.4">
      <c r="A13" s="45" t="s">
        <v>153</v>
      </c>
      <c r="B13" s="46">
        <v>72</v>
      </c>
      <c r="C13" s="46">
        <v>72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7">
        <f>IF(A13="","",SUM(B13:I13))</f>
        <v>144</v>
      </c>
      <c r="K13" s="47" t="str">
        <f>IF(A13="",IF(COUNT(B13:I13)&gt;0,"REVISAR RECURSO",""),IF(COUNTIF($A$12:$A$15,A13)&gt;1,"REVISAR DUPLICADO",IF(COUNT(B13:I13)&lt;&gt;8,"FALTA CAPACIDAD",IF(MIN(B13:I13)&lt;0,"REVISAR HORAS","OK"))))</f>
        <v>OK</v>
      </c>
      <c r="L13" s="16"/>
      <c r="M13" s="16"/>
      <c r="N13" s="16"/>
      <c r="O13" s="16"/>
      <c r="P13" s="16"/>
      <c r="Q13" s="16"/>
      <c r="R13" s="16"/>
    </row>
    <row r="14" spans="1:18" ht="14.4">
      <c r="A14" s="45"/>
      <c r="B14" s="46"/>
      <c r="C14" s="46"/>
      <c r="D14" s="46"/>
      <c r="E14" s="46"/>
      <c r="F14" s="46"/>
      <c r="G14" s="46"/>
      <c r="H14" s="46"/>
      <c r="I14" s="46"/>
      <c r="J14" s="47" t="str">
        <f>IF(A14="","",SUM(B14:I14))</f>
        <v/>
      </c>
      <c r="K14" s="47" t="str">
        <f>IF(A14="",IF(COUNT(B14:I14)&gt;0,"REVISAR RECURSO",""),IF(COUNTIF($A$12:$A$15,A14)&gt;1,"REVISAR DUPLICADO",IF(COUNT(B14:I14)&lt;&gt;8,"FALTA CAPACIDAD",IF(MIN(B14:I14)&lt;0,"REVISAR HORAS","OK"))))</f>
        <v/>
      </c>
      <c r="L14" s="16"/>
      <c r="M14" s="16"/>
      <c r="N14" s="16"/>
      <c r="O14" s="16"/>
      <c r="P14" s="16"/>
      <c r="Q14" s="16"/>
      <c r="R14" s="16"/>
    </row>
    <row r="15" spans="1:18" ht="14.4">
      <c r="A15" s="45"/>
      <c r="B15" s="46"/>
      <c r="C15" s="46"/>
      <c r="D15" s="46"/>
      <c r="E15" s="46"/>
      <c r="F15" s="46"/>
      <c r="G15" s="46"/>
      <c r="H15" s="46"/>
      <c r="I15" s="46"/>
      <c r="J15" s="47" t="str">
        <f>IF(A15="","",SUM(B15:I15))</f>
        <v/>
      </c>
      <c r="K15" s="47" t="str">
        <f>IF(A15="",IF(COUNT(B15:I15)&gt;0,"REVISAR RECURSO",""),IF(COUNTIF($A$12:$A$15,A15)&gt;1,"REVISAR DUPLICADO",IF(COUNT(B15:I15)&lt;&gt;8,"FALTA CAPACIDAD",IF(MIN(B15:I15)&lt;0,"REVISAR HORAS","OK"))))</f>
        <v/>
      </c>
      <c r="L15" s="16"/>
      <c r="M15" s="16"/>
      <c r="N15" s="16"/>
      <c r="O15" s="16"/>
      <c r="P15" s="16"/>
      <c r="Q15" s="16"/>
      <c r="R15" s="16"/>
    </row>
    <row r="16" spans="1:18" ht="14.4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16"/>
      <c r="M16" s="16"/>
      <c r="N16" s="16"/>
      <c r="O16" s="16"/>
      <c r="P16" s="16"/>
      <c r="Q16" s="16"/>
      <c r="R16" s="16"/>
    </row>
    <row r="17" spans="1:18" ht="14.4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16"/>
      <c r="M17" s="16"/>
      <c r="N17" s="16"/>
      <c r="O17" s="16"/>
      <c r="P17" s="16"/>
      <c r="Q17" s="16"/>
      <c r="R17" s="16"/>
    </row>
    <row r="18" spans="1:18" ht="14.4">
      <c r="A18" s="42" t="s">
        <v>154</v>
      </c>
      <c r="B18" s="42" t="s">
        <v>154</v>
      </c>
      <c r="C18" s="42" t="s">
        <v>154</v>
      </c>
      <c r="D18" s="42" t="s">
        <v>154</v>
      </c>
      <c r="E18" s="42" t="s">
        <v>154</v>
      </c>
      <c r="F18" s="42" t="s">
        <v>154</v>
      </c>
      <c r="G18" s="42" t="s">
        <v>154</v>
      </c>
      <c r="H18" s="42" t="s">
        <v>154</v>
      </c>
      <c r="I18" s="42" t="s">
        <v>154</v>
      </c>
      <c r="J18" s="42" t="s">
        <v>154</v>
      </c>
      <c r="K18" s="42" t="s">
        <v>154</v>
      </c>
      <c r="L18" s="16"/>
      <c r="M18" s="16"/>
      <c r="N18" s="16"/>
      <c r="O18" s="16"/>
      <c r="P18" s="16"/>
      <c r="Q18" s="16"/>
      <c r="R18" s="16"/>
    </row>
    <row r="19" spans="1:18" ht="14.4">
      <c r="A19" s="48" t="s">
        <v>155</v>
      </c>
      <c r="B19" s="48" t="s">
        <v>155</v>
      </c>
      <c r="C19" s="48" t="s">
        <v>155</v>
      </c>
      <c r="D19" s="48" t="s">
        <v>155</v>
      </c>
      <c r="E19" s="48" t="s">
        <v>155</v>
      </c>
      <c r="F19" s="48" t="s">
        <v>155</v>
      </c>
      <c r="G19" s="48" t="s">
        <v>155</v>
      </c>
      <c r="H19" s="48" t="s">
        <v>155</v>
      </c>
      <c r="I19" s="48" t="s">
        <v>155</v>
      </c>
      <c r="J19" s="48" t="s">
        <v>155</v>
      </c>
      <c r="K19" s="48" t="s">
        <v>155</v>
      </c>
      <c r="L19" s="16"/>
      <c r="M19" s="16"/>
      <c r="N19" s="16"/>
      <c r="O19" s="16"/>
      <c r="P19" s="16"/>
      <c r="Q19" s="16"/>
      <c r="R19" s="16"/>
    </row>
    <row r="20" spans="1:18" ht="14.4">
      <c r="A20" s="48" t="s">
        <v>155</v>
      </c>
      <c r="B20" s="48" t="s">
        <v>155</v>
      </c>
      <c r="C20" s="48" t="s">
        <v>155</v>
      </c>
      <c r="D20" s="48" t="s">
        <v>155</v>
      </c>
      <c r="E20" s="48" t="s">
        <v>155</v>
      </c>
      <c r="F20" s="48" t="s">
        <v>155</v>
      </c>
      <c r="G20" s="48" t="s">
        <v>155</v>
      </c>
      <c r="H20" s="48" t="s">
        <v>155</v>
      </c>
      <c r="I20" s="48" t="s">
        <v>155</v>
      </c>
      <c r="J20" s="48" t="s">
        <v>155</v>
      </c>
      <c r="K20" s="48" t="s">
        <v>155</v>
      </c>
      <c r="L20" s="16"/>
      <c r="M20" s="16"/>
      <c r="N20" s="16"/>
      <c r="O20" s="16"/>
      <c r="P20" s="16"/>
      <c r="Q20" s="16"/>
      <c r="R20" s="16"/>
    </row>
    <row r="21" spans="1:18" ht="14.4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ht="14.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14.4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ht="14.4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ht="14.4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ht="14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14.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4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14.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4.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4.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4.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ht="14.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4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14.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4.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ht="14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ht="14.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14.4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4.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14.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14.4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ht="14.4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14.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ht="14.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ht="14.4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ht="14.4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ht="14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ht="14.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ht="14.4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ht="14.4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ht="14.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ht="14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ht="14.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ht="14.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ht="14.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ht="14.4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ht="14.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ht="14.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ht="14.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ht="14.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ht="14.4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 ht="14.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 ht="14.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 ht="14.4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 ht="14.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 ht="14.4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18" ht="14.4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ht="14.4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14.4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1:18" ht="14.4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 ht="14.4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ht="14.4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 ht="14.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1:18" ht="14.4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ht="14.4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</sheetData>
  <sheetProtection algorithmName="SHA-512" hashValue="/pyW3yZYeWNicPuXM4vqv3lf9LO/kSLVrV8o6JxMlY69+JdyhBgnGCctI0hP50+nxIjdhCOzUF8xC/L/Du5isA==" saltValue="Az/qHvlNw+KTHGlXVYmKww==" spinCount="100000" sheet="1" objects="1" scenarios="1" formatCells="0" formatColumns="0" formatRows="0" insertColumns="0" sort="0" autoFilter="0" pivotTables="0"/>
  <mergeCells count="8">
    <mergeCell ref="A19:K20"/>
    <mergeCell ref="M5:N7"/>
    <mergeCell ref="M8:N8"/>
    <mergeCell ref="A2:K3"/>
    <mergeCell ref="A4:K4"/>
    <mergeCell ref="A7:K7"/>
    <mergeCell ref="A8:K9"/>
    <mergeCell ref="A18:K18"/>
  </mergeCells>
  <conditionalFormatting sqref="K12:K15">
    <cfRule type="expression" dxfId="103" priority="1">
      <formula>LEFT(K12,10)="SOBRECARGA"</formula>
    </cfRule>
    <cfRule type="expression" dxfId="102" priority="2">
      <formula>LEFT(K12,11)="SIN HOLGURA"</formula>
    </cfRule>
    <cfRule type="expression" dxfId="101" priority="3">
      <formula>LEFT(K12,11)="CON HOLGURA"</formula>
    </cfRule>
    <cfRule type="expression" dxfId="100" priority="4">
      <formula>LEFT(K12,2)="OK"</formula>
    </cfRule>
    <cfRule type="expression" dxfId="99" priority="5">
      <formula>LEFT(K12,5)="LISTO"</formula>
    </cfRule>
    <cfRule type="expression" dxfId="98" priority="6">
      <formula>LEFT(K12,7)="REVISAR"</formula>
    </cfRule>
    <cfRule type="expression" dxfId="97" priority="7">
      <formula>LEFT(K12,6)="FALTAN"</formula>
    </cfRule>
    <cfRule type="expression" dxfId="96" priority="8">
      <formula>LEFT(K12,13)="SIN ACTIVIDAD"</formula>
    </cfRule>
  </conditionalFormatting>
  <dataValidations count="1">
    <dataValidation type="decimal" sqref="B12:I15" xr:uid="{00000000-0002-0000-0400-000000000000}">
      <formula1>0</formula1>
      <formula2>1000000</formula2>
    </dataValidation>
  </dataValidations>
  <hyperlinks>
    <hyperlink ref="M8" r:id="rId1" xr:uid="{F2463B06-8D52-413A-84BA-F0BE2EB29E7B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S76"/>
  <sheetViews>
    <sheetView workbookViewId="0">
      <pane ySplit="15" topLeftCell="A16" activePane="bottomLeft" state="frozen"/>
      <selection pane="bottomLeft"/>
    </sheetView>
  </sheetViews>
  <sheetFormatPr baseColWidth="10" defaultColWidth="8.796875" defaultRowHeight="13.8"/>
  <cols>
    <col min="1" max="1" width="3" customWidth="1"/>
    <col min="2" max="2" width="14" customWidth="1"/>
    <col min="3" max="3" width="21" customWidth="1"/>
    <col min="4" max="6" width="17" customWidth="1"/>
    <col min="7" max="7" width="15" customWidth="1"/>
    <col min="8" max="8" width="22" customWidth="1"/>
    <col min="9" max="9" width="5" customWidth="1"/>
    <col min="10" max="11" width="14" customWidth="1"/>
    <col min="12" max="16" width="17" customWidth="1"/>
    <col min="17" max="19" width="16" customWidth="1"/>
  </cols>
  <sheetData>
    <row r="2" spans="2:19" ht="34.049999999999997" customHeight="1">
      <c r="B2" s="9" t="s">
        <v>156</v>
      </c>
      <c r="C2" s="9" t="s">
        <v>156</v>
      </c>
      <c r="D2" s="9" t="s">
        <v>156</v>
      </c>
      <c r="E2" s="9" t="s">
        <v>156</v>
      </c>
      <c r="F2" s="9" t="s">
        <v>156</v>
      </c>
      <c r="G2" s="9" t="s">
        <v>156</v>
      </c>
      <c r="H2" s="9" t="s">
        <v>156</v>
      </c>
      <c r="I2" s="9" t="s">
        <v>156</v>
      </c>
      <c r="J2" s="9" t="s">
        <v>156</v>
      </c>
      <c r="K2" s="9" t="s">
        <v>156</v>
      </c>
      <c r="L2" s="9" t="s">
        <v>156</v>
      </c>
      <c r="M2" s="9" t="s">
        <v>156</v>
      </c>
      <c r="N2" s="9" t="s">
        <v>156</v>
      </c>
      <c r="O2" s="9" t="s">
        <v>156</v>
      </c>
      <c r="P2" s="9" t="s">
        <v>156</v>
      </c>
      <c r="Q2" s="1"/>
      <c r="R2" s="1"/>
      <c r="S2" s="1"/>
    </row>
    <row r="3" spans="2:19" ht="34.049999999999997" customHeight="1">
      <c r="B3" s="9" t="s">
        <v>156</v>
      </c>
      <c r="C3" s="9" t="s">
        <v>156</v>
      </c>
      <c r="D3" s="9" t="s">
        <v>156</v>
      </c>
      <c r="E3" s="9" t="s">
        <v>156</v>
      </c>
      <c r="F3" s="9" t="s">
        <v>156</v>
      </c>
      <c r="G3" s="9" t="s">
        <v>156</v>
      </c>
      <c r="H3" s="9" t="s">
        <v>156</v>
      </c>
      <c r="I3" s="9" t="s">
        <v>156</v>
      </c>
      <c r="J3" s="9" t="s">
        <v>156</v>
      </c>
      <c r="K3" s="9" t="s">
        <v>156</v>
      </c>
      <c r="L3" s="9" t="s">
        <v>156</v>
      </c>
      <c r="M3" s="9" t="s">
        <v>156</v>
      </c>
      <c r="N3" s="9" t="s">
        <v>156</v>
      </c>
      <c r="O3" s="9" t="s">
        <v>156</v>
      </c>
      <c r="P3" s="9" t="s">
        <v>156</v>
      </c>
      <c r="Q3" s="1"/>
      <c r="R3" s="1"/>
      <c r="S3" s="1"/>
    </row>
    <row r="4" spans="2:19" ht="30" customHeight="1">
      <c r="B4" s="10" t="s">
        <v>157</v>
      </c>
      <c r="C4" s="10" t="s">
        <v>157</v>
      </c>
      <c r="D4" s="10" t="s">
        <v>157</v>
      </c>
      <c r="E4" s="10" t="s">
        <v>157</v>
      </c>
      <c r="F4" s="10" t="s">
        <v>157</v>
      </c>
      <c r="G4" s="10" t="s">
        <v>157</v>
      </c>
      <c r="H4" s="10" t="s">
        <v>157</v>
      </c>
      <c r="I4" s="10" t="s">
        <v>157</v>
      </c>
      <c r="J4" s="10" t="s">
        <v>157</v>
      </c>
      <c r="K4" s="10" t="s">
        <v>157</v>
      </c>
      <c r="L4" s="10" t="s">
        <v>157</v>
      </c>
      <c r="M4" s="10" t="s">
        <v>157</v>
      </c>
      <c r="N4" s="10" t="s">
        <v>157</v>
      </c>
      <c r="O4" s="10" t="s">
        <v>157</v>
      </c>
      <c r="P4" s="10" t="s">
        <v>157</v>
      </c>
      <c r="Q4" s="1"/>
      <c r="R4" s="1"/>
      <c r="S4" s="1"/>
    </row>
    <row r="5" spans="2:19" ht="24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2:19" ht="30" customHeight="1">
      <c r="B6" s="11" t="s">
        <v>158</v>
      </c>
      <c r="C6" s="11" t="s">
        <v>158</v>
      </c>
      <c r="D6" s="11" t="s">
        <v>158</v>
      </c>
      <c r="E6" s="11" t="s">
        <v>158</v>
      </c>
      <c r="F6" s="11" t="s">
        <v>158</v>
      </c>
      <c r="G6" s="11" t="s">
        <v>158</v>
      </c>
      <c r="H6" s="11" t="s">
        <v>158</v>
      </c>
      <c r="I6" s="11" t="s">
        <v>158</v>
      </c>
      <c r="J6" s="11" t="s">
        <v>158</v>
      </c>
      <c r="K6" s="11" t="s">
        <v>158</v>
      </c>
      <c r="L6" s="11" t="s">
        <v>158</v>
      </c>
      <c r="M6" s="11" t="s">
        <v>158</v>
      </c>
      <c r="N6" s="11" t="s">
        <v>158</v>
      </c>
      <c r="O6" s="11" t="s">
        <v>158</v>
      </c>
      <c r="P6" s="11" t="s">
        <v>158</v>
      </c>
      <c r="Q6" s="1"/>
      <c r="R6" s="1"/>
      <c r="S6" s="1"/>
    </row>
    <row r="7" spans="2:19" ht="24" customHeight="1">
      <c r="B7" s="1" t="s">
        <v>159</v>
      </c>
      <c r="C7" s="3" t="str">
        <f>IF(COUNTA('03 MPS'!$B$12:$B$19)=0,"REVISAR",IF(OR(AND('03 MPS'!L12&lt;&gt;"",'03 MPS'!L12&lt;&gt;"OK"),AND('03 MPS'!L13&lt;&gt;"",'03 MPS'!L13&lt;&gt;"OK"),AND('03 MPS'!L14&lt;&gt;"",'03 MPS'!L14&lt;&gt;"OK"),AND('03 MPS'!L15&lt;&gt;"",'03 MPS'!L15&lt;&gt;"OK"),AND('03 MPS'!L16&lt;&gt;"",'03 MPS'!L16&lt;&gt;"OK"),AND('03 MPS'!L17&lt;&gt;"",'03 MPS'!L17&lt;&gt;"OK"),AND('03 MPS'!L18&lt;&gt;"",'03 MPS'!L18&lt;&gt;"OK"),AND('03 MPS'!L19&lt;&gt;"",'03 MPS'!L19&lt;&gt;"OK")),"REVISAR","OK"))</f>
        <v>OK</v>
      </c>
      <c r="D7" s="1"/>
      <c r="E7" s="1" t="s">
        <v>160</v>
      </c>
      <c r="F7" s="3" t="str">
        <f>IF(OR(AND('04 Tiempos'!H12&lt;&gt;"",'04 Tiempos'!H12&lt;&gt;"OK"),AND('04 Tiempos'!H13&lt;&gt;"",'04 Tiempos'!H13&lt;&gt;"OK"),AND('04 Tiempos'!H14&lt;&gt;"",'04 Tiempos'!H14&lt;&gt;"OK"),AND('04 Tiempos'!H15&lt;&gt;"",'04 Tiempos'!H15&lt;&gt;"OK"),AND('04 Tiempos'!H16&lt;&gt;"",'04 Tiempos'!H16&lt;&gt;"OK"),AND('04 Tiempos'!H17&lt;&gt;"",'04 Tiempos'!H17&lt;&gt;"OK"),AND('04 Tiempos'!H18&lt;&gt;"",'04 Tiempos'!H18&lt;&gt;"OK"),AND('04 Tiempos'!H19&lt;&gt;"",'04 Tiempos'!H19&lt;&gt;"OK")),"REVISAR","OK")</f>
        <v>OK</v>
      </c>
      <c r="G7" s="1"/>
      <c r="H7" s="1" t="s">
        <v>161</v>
      </c>
      <c r="I7" s="3" t="str">
        <f>IF(COUNTA('05 Capacidad'!$A$12:$A$15)=0,"REVISAR",IF(OR(AND('05 Capacidad'!K12&lt;&gt;"",'05 Capacidad'!K12&lt;&gt;"OK"),AND('05 Capacidad'!K13&lt;&gt;"",'05 Capacidad'!K13&lt;&gt;"OK"),AND('05 Capacidad'!K14&lt;&gt;"",'05 Capacidad'!K14&lt;&gt;"OK"),AND('05 Capacidad'!K15&lt;&gt;"",'05 Capacidad'!K15&lt;&gt;"OK")),"REVISAR","OK"))</f>
        <v>OK</v>
      </c>
      <c r="J7" s="1"/>
      <c r="K7" s="1" t="s">
        <v>162</v>
      </c>
      <c r="L7" s="3" t="str">
        <f>IF(AND(C7="OK",F7="OK",I7="OK"),"LISTO","REVISAR")</f>
        <v>LISTO</v>
      </c>
      <c r="M7" s="1"/>
      <c r="N7" s="1"/>
      <c r="O7" s="1"/>
      <c r="P7" s="1"/>
      <c r="Q7" s="1"/>
      <c r="R7" s="1"/>
      <c r="S7" s="1"/>
    </row>
    <row r="8" spans="2:19" ht="24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ht="24" customHeight="1">
      <c r="B9" s="4" t="s">
        <v>163</v>
      </c>
      <c r="C9" s="4"/>
      <c r="D9" s="4"/>
      <c r="E9" s="4" t="s">
        <v>164</v>
      </c>
      <c r="F9" s="4"/>
      <c r="G9" s="4"/>
      <c r="H9" s="4" t="s">
        <v>165</v>
      </c>
      <c r="I9" s="4"/>
      <c r="J9" s="4"/>
      <c r="K9" s="1"/>
      <c r="L9" s="1"/>
      <c r="M9" s="1"/>
      <c r="N9" s="1"/>
      <c r="O9" s="1"/>
      <c r="P9" s="1"/>
      <c r="Q9" s="1"/>
      <c r="R9" s="1"/>
      <c r="S9" s="1"/>
    </row>
    <row r="10" spans="2:19" ht="37.049999999999997" customHeight="1">
      <c r="B10" s="5">
        <f>IF($L$7&lt;&gt;"LISTO","",COUNTIF($H$16:$H$47,"SOBRECARGA"))</f>
        <v>1</v>
      </c>
      <c r="C10" s="1"/>
      <c r="D10" s="1"/>
      <c r="E10" s="5">
        <f>IF($L$7&lt;&gt;"LISTO","",MAX(0,-MIN($F$16:$F$47)))</f>
        <v>6</v>
      </c>
      <c r="F10" s="1"/>
      <c r="G10" s="1"/>
      <c r="H10" s="5">
        <f>IF($L$7&lt;&gt;"LISTO","",COUNTIF($M$17:$M$24,"&gt;0"))</f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ht="24" customHeigh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ht="24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ht="30" customHeight="1">
      <c r="B13" s="11" t="s">
        <v>166</v>
      </c>
      <c r="C13" s="11" t="s">
        <v>166</v>
      </c>
      <c r="D13" s="11" t="s">
        <v>166</v>
      </c>
      <c r="E13" s="11" t="s">
        <v>166</v>
      </c>
      <c r="F13" s="11" t="s">
        <v>166</v>
      </c>
      <c r="G13" s="11" t="s">
        <v>166</v>
      </c>
      <c r="H13" s="11" t="s">
        <v>166</v>
      </c>
      <c r="I13" s="1"/>
      <c r="J13" s="1"/>
      <c r="K13" s="1"/>
      <c r="L13" s="11" t="s">
        <v>167</v>
      </c>
      <c r="M13" s="11" t="s">
        <v>167</v>
      </c>
      <c r="N13" s="11" t="s">
        <v>167</v>
      </c>
      <c r="O13" s="11" t="s">
        <v>167</v>
      </c>
      <c r="P13" s="11" t="s">
        <v>167</v>
      </c>
      <c r="Q13" s="1"/>
      <c r="R13" s="1"/>
      <c r="S13" s="1"/>
    </row>
    <row r="14" spans="2:19" ht="24" customHeight="1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ht="36" customHeight="1">
      <c r="B15" s="2" t="s">
        <v>168</v>
      </c>
      <c r="C15" s="2" t="s">
        <v>150</v>
      </c>
      <c r="D15" s="2" t="s">
        <v>169</v>
      </c>
      <c r="E15" s="2" t="s">
        <v>170</v>
      </c>
      <c r="F15" s="2" t="s">
        <v>171</v>
      </c>
      <c r="G15" s="2" t="s">
        <v>172</v>
      </c>
      <c r="H15" s="2" t="s">
        <v>173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ht="36" customHeight="1">
      <c r="B16" s="3" t="str">
        <f>IF($L$7&lt;&gt;"LISTO","","S1")</f>
        <v>S1</v>
      </c>
      <c r="C16" s="3" t="str">
        <f>IF('05 Capacidad'!$A$12="","",'05 Capacidad'!$A$12)</f>
        <v>Corte</v>
      </c>
      <c r="D16" s="6">
        <f>IF(OR($L$7&lt;&gt;"LISTO",C16=""),"",SUMPRODUCT('03 MPS'!$C$12:$C$19,'04 Tiempos'!$D$12:$D$19))</f>
        <v>70</v>
      </c>
      <c r="E16" s="6">
        <f>IF(OR($L$7&lt;&gt;"LISTO",C16=""),"",'05 Capacidad'!B12)</f>
        <v>64</v>
      </c>
      <c r="F16" s="6">
        <f t="shared" ref="F16:F47" si="0">IF(OR(D16="",E16=""),"",E16-D16)</f>
        <v>-6</v>
      </c>
      <c r="G16" s="7">
        <f t="shared" ref="G16:G47" si="1">IF(OR(D16="",E16=""),"",IF(E16=0,"",D16/E16))</f>
        <v>1.09375</v>
      </c>
      <c r="H16" s="3" t="str">
        <f t="shared" ref="H16:H47" si="2">IF(C16="","",IF($L$7&lt;&gt;"LISTO","REVISAR DATOS",IF(AND(D16=0,E16=0),"SIN ACTIVIDAD",IF(D16&gt;E16,"SOBRECARGA",IF(D16=E16,"SIN HOLGURA","CON HOLGURA")))))</f>
        <v>SOBRECARGA</v>
      </c>
      <c r="I16" s="1"/>
      <c r="J16" s="1"/>
      <c r="K16" s="1"/>
      <c r="L16" s="2" t="s">
        <v>168</v>
      </c>
      <c r="M16" s="2" t="s">
        <v>174</v>
      </c>
      <c r="N16" s="2" t="s">
        <v>175</v>
      </c>
      <c r="O16" s="2" t="s">
        <v>176</v>
      </c>
      <c r="P16" s="2" t="s">
        <v>177</v>
      </c>
      <c r="Q16" s="1"/>
      <c r="R16" s="1"/>
      <c r="S16" s="1"/>
    </row>
    <row r="17" spans="2:19" ht="24" customHeight="1">
      <c r="B17" s="3" t="str">
        <f>IF($L$7&lt;&gt;"LISTO","","S1")</f>
        <v>S1</v>
      </c>
      <c r="C17" s="3" t="str">
        <f>IF('05 Capacidad'!$A$13="","",'05 Capacidad'!$A$13)</f>
        <v>Ensamblaje</v>
      </c>
      <c r="D17" s="6">
        <f>IF(OR($L$7&lt;&gt;"LISTO",C17=""),"",SUMPRODUCT('03 MPS'!$C$12:$C$19,'04 Tiempos'!$E$12:$E$19))</f>
        <v>66</v>
      </c>
      <c r="E17" s="6">
        <f>IF(OR($L$7&lt;&gt;"LISTO",C17=""),"",'05 Capacidad'!B13)</f>
        <v>72</v>
      </c>
      <c r="F17" s="6">
        <f t="shared" si="0"/>
        <v>6</v>
      </c>
      <c r="G17" s="7">
        <f t="shared" si="1"/>
        <v>0.91666666666666663</v>
      </c>
      <c r="H17" s="3" t="str">
        <f t="shared" si="2"/>
        <v>CON HOLGURA</v>
      </c>
      <c r="I17" s="1"/>
      <c r="J17" s="1"/>
      <c r="K17" s="1"/>
      <c r="L17" s="3" t="str">
        <f>IF($L$7&lt;&gt;"LISTO","","S1")</f>
        <v>S1</v>
      </c>
      <c r="M17" s="3">
        <f>IF($L$7&lt;&gt;"LISTO","",COUNTIF(H16:H19,"SOBRECARGA"))</f>
        <v>1</v>
      </c>
      <c r="N17" s="6">
        <f>IF($L$7&lt;&gt;"LISTO","",SUMIF(F16:F19,"&lt;0",F16:F19)*-1)</f>
        <v>6</v>
      </c>
      <c r="O17" s="7">
        <f>IF($L$7&lt;&gt;"LISTO","",IF(MAX(E16:E19)=0,"",MAX(G16:G19)))</f>
        <v>1.09375</v>
      </c>
      <c r="P17" s="3" t="str">
        <f>IF($L$7&lt;&gt;"LISTO","REVISAR",IF(M17&gt;0,"SOBRECARGA",IF(COUNTIF(H16:H19,"SIN HOLGURA")&gt;0,"SIN HOLGURA",IF(COUNTIF(H16:H19,"CON HOLGURA")&gt;0,"CON HOLGURA","SIN ACTIVIDAD"))))</f>
        <v>SOBRECARGA</v>
      </c>
      <c r="Q17" s="1"/>
      <c r="R17" s="1"/>
      <c r="S17" s="1"/>
    </row>
    <row r="18" spans="2:19" ht="24" customHeight="1">
      <c r="B18" s="3" t="str">
        <f>IF($L$7&lt;&gt;"LISTO","","S1")</f>
        <v>S1</v>
      </c>
      <c r="C18" s="3" t="str">
        <f>IF('05 Capacidad'!$A$14="","",'05 Capacidad'!$A$14)</f>
        <v/>
      </c>
      <c r="D18" s="6" t="str">
        <f>IF(OR($L$7&lt;&gt;"LISTO",C18=""),"",SUMPRODUCT('03 MPS'!$C$12:$C$19,'04 Tiempos'!$F$12:$F$19))</f>
        <v/>
      </c>
      <c r="E18" s="6" t="str">
        <f>IF(OR($L$7&lt;&gt;"LISTO",C18=""),"",'05 Capacidad'!B14)</f>
        <v/>
      </c>
      <c r="F18" s="6" t="str">
        <f t="shared" si="0"/>
        <v/>
      </c>
      <c r="G18" s="7" t="str">
        <f t="shared" si="1"/>
        <v/>
      </c>
      <c r="H18" s="3" t="str">
        <f t="shared" si="2"/>
        <v/>
      </c>
      <c r="I18" s="1"/>
      <c r="J18" s="1"/>
      <c r="K18" s="1"/>
      <c r="L18" s="3" t="str">
        <f>IF($L$7&lt;&gt;"LISTO","","S2")</f>
        <v>S2</v>
      </c>
      <c r="M18" s="3">
        <f>IF($L$7&lt;&gt;"LISTO","",COUNTIF(H20:H23,"SOBRECARGA"))</f>
        <v>0</v>
      </c>
      <c r="N18" s="6">
        <f>IF($L$7&lt;&gt;"LISTO","",SUMIF(F20:F23,"&lt;0",F20:F23)*-1)</f>
        <v>0</v>
      </c>
      <c r="O18" s="7">
        <f>IF($L$7&lt;&gt;"LISTO","",IF(MAX(E20:E23)=0,"",MAX(G20:G23)))</f>
        <v>0.859375</v>
      </c>
      <c r="P18" s="3" t="str">
        <f>IF($L$7&lt;&gt;"LISTO","REVISAR",IF(M18&gt;0,"SOBRECARGA",IF(COUNTIF(H20:H23,"SIN HOLGURA")&gt;0,"SIN HOLGURA",IF(COUNTIF(H20:H23,"CON HOLGURA")&gt;0,"CON HOLGURA","SIN ACTIVIDAD"))))</f>
        <v>CON HOLGURA</v>
      </c>
      <c r="Q18" s="1"/>
      <c r="R18" s="1"/>
      <c r="S18" s="1"/>
    </row>
    <row r="19" spans="2:19" ht="24" customHeight="1">
      <c r="B19" s="3" t="str">
        <f>IF($L$7&lt;&gt;"LISTO","","S1")</f>
        <v>S1</v>
      </c>
      <c r="C19" s="3" t="str">
        <f>IF('05 Capacidad'!$A$15="","",'05 Capacidad'!$A$15)</f>
        <v/>
      </c>
      <c r="D19" s="6" t="str">
        <f>IF(OR($L$7&lt;&gt;"LISTO",C19=""),"",SUMPRODUCT('03 MPS'!$C$12:$C$19,'04 Tiempos'!$G$12:$G$19))</f>
        <v/>
      </c>
      <c r="E19" s="6" t="str">
        <f>IF(OR($L$7&lt;&gt;"LISTO",C19=""),"",'05 Capacidad'!B15)</f>
        <v/>
      </c>
      <c r="F19" s="6" t="str">
        <f t="shared" si="0"/>
        <v/>
      </c>
      <c r="G19" s="7" t="str">
        <f t="shared" si="1"/>
        <v/>
      </c>
      <c r="H19" s="3" t="str">
        <f t="shared" si="2"/>
        <v/>
      </c>
      <c r="I19" s="1"/>
      <c r="J19" s="1"/>
      <c r="K19" s="1"/>
      <c r="L19" s="3" t="str">
        <f>IF($L$7&lt;&gt;"LISTO","","S3")</f>
        <v>S3</v>
      </c>
      <c r="M19" s="3">
        <f>IF($L$7&lt;&gt;"LISTO","",COUNTIF(H24:H27,"SOBRECARGA"))</f>
        <v>0</v>
      </c>
      <c r="N19" s="6">
        <f>IF($L$7&lt;&gt;"LISTO","",SUMIF(F24:F27,"&lt;0",F24:F27)*-1)</f>
        <v>0</v>
      </c>
      <c r="O19" s="7" t="str">
        <f>IF($L$7&lt;&gt;"LISTO","",IF(MAX(E24:E27)=0,"",MAX(G24:G27)))</f>
        <v/>
      </c>
      <c r="P19" s="3" t="str">
        <f>IF($L$7&lt;&gt;"LISTO","REVISAR",IF(M19&gt;0,"SOBRECARGA",IF(COUNTIF(H24:H27,"SIN HOLGURA")&gt;0,"SIN HOLGURA",IF(COUNTIF(H24:H27,"CON HOLGURA")&gt;0,"CON HOLGURA","SIN ACTIVIDAD"))))</f>
        <v>SIN ACTIVIDAD</v>
      </c>
      <c r="Q19" s="1"/>
      <c r="R19" s="1"/>
      <c r="S19" s="1"/>
    </row>
    <row r="20" spans="2:19" ht="24" customHeight="1">
      <c r="B20" s="3" t="str">
        <f>IF($L$7&lt;&gt;"LISTO","","S2")</f>
        <v>S2</v>
      </c>
      <c r="C20" s="3" t="str">
        <f>IF('05 Capacidad'!$A$12="","",'05 Capacidad'!$A$12)</f>
        <v>Corte</v>
      </c>
      <c r="D20" s="6">
        <f>IF(OR($L$7&lt;&gt;"LISTO",C20=""),"",SUMPRODUCT('03 MPS'!$D$12:$D$19,'04 Tiempos'!$D$12:$D$19))</f>
        <v>55</v>
      </c>
      <c r="E20" s="6">
        <f>IF(OR($L$7&lt;&gt;"LISTO",C20=""),"",'05 Capacidad'!C12)</f>
        <v>64</v>
      </c>
      <c r="F20" s="6">
        <f t="shared" si="0"/>
        <v>9</v>
      </c>
      <c r="G20" s="7">
        <f t="shared" si="1"/>
        <v>0.859375</v>
      </c>
      <c r="H20" s="3" t="str">
        <f t="shared" si="2"/>
        <v>CON HOLGURA</v>
      </c>
      <c r="I20" s="1"/>
      <c r="J20" s="1"/>
      <c r="K20" s="1"/>
      <c r="L20" s="3" t="str">
        <f>IF($L$7&lt;&gt;"LISTO","","S4")</f>
        <v>S4</v>
      </c>
      <c r="M20" s="3">
        <f>IF($L$7&lt;&gt;"LISTO","",COUNTIF(H28:H31,"SOBRECARGA"))</f>
        <v>0</v>
      </c>
      <c r="N20" s="6">
        <f>IF($L$7&lt;&gt;"LISTO","",SUMIF(F28:F31,"&lt;0",F28:F31)*-1)</f>
        <v>0</v>
      </c>
      <c r="O20" s="7" t="str">
        <f>IF($L$7&lt;&gt;"LISTO","",IF(MAX(E28:E31)=0,"",MAX(G28:G31)))</f>
        <v/>
      </c>
      <c r="P20" s="3" t="str">
        <f>IF($L$7&lt;&gt;"LISTO","REVISAR",IF(M20&gt;0,"SOBRECARGA",IF(COUNTIF(H28:H31,"SIN HOLGURA")&gt;0,"SIN HOLGURA",IF(COUNTIF(H28:H31,"CON HOLGURA")&gt;0,"CON HOLGURA","SIN ACTIVIDAD"))))</f>
        <v>SIN ACTIVIDAD</v>
      </c>
      <c r="Q20" s="1"/>
      <c r="R20" s="1"/>
      <c r="S20" s="1"/>
    </row>
    <row r="21" spans="2:19" ht="24" customHeight="1">
      <c r="B21" s="3" t="str">
        <f>IF($L$7&lt;&gt;"LISTO","","S2")</f>
        <v>S2</v>
      </c>
      <c r="C21" s="3" t="str">
        <f>IF('05 Capacidad'!$A$13="","",'05 Capacidad'!$A$13)</f>
        <v>Ensamblaje</v>
      </c>
      <c r="D21" s="6">
        <f>IF(OR($L$7&lt;&gt;"LISTO",C21=""),"",SUMPRODUCT('03 MPS'!$D$12:$D$19,'04 Tiempos'!$E$12:$E$19))</f>
        <v>51</v>
      </c>
      <c r="E21" s="6">
        <f>IF(OR($L$7&lt;&gt;"LISTO",C21=""),"",'05 Capacidad'!C13)</f>
        <v>72</v>
      </c>
      <c r="F21" s="6">
        <f t="shared" si="0"/>
        <v>21</v>
      </c>
      <c r="G21" s="7">
        <f t="shared" si="1"/>
        <v>0.70833333333333337</v>
      </c>
      <c r="H21" s="3" t="str">
        <f t="shared" si="2"/>
        <v>CON HOLGURA</v>
      </c>
      <c r="I21" s="1"/>
      <c r="J21" s="1"/>
      <c r="K21" s="1"/>
      <c r="L21" s="3" t="str">
        <f>IF($L$7&lt;&gt;"LISTO","","S5")</f>
        <v>S5</v>
      </c>
      <c r="M21" s="3">
        <f>IF($L$7&lt;&gt;"LISTO","",COUNTIF(H32:H35,"SOBRECARGA"))</f>
        <v>0</v>
      </c>
      <c r="N21" s="6">
        <f>IF($L$7&lt;&gt;"LISTO","",SUMIF(F32:F35,"&lt;0",F32:F35)*-1)</f>
        <v>0</v>
      </c>
      <c r="O21" s="7" t="str">
        <f>IF($L$7&lt;&gt;"LISTO","",IF(MAX(E32:E35)=0,"",MAX(G32:G35)))</f>
        <v/>
      </c>
      <c r="P21" s="3" t="str">
        <f>IF($L$7&lt;&gt;"LISTO","REVISAR",IF(M21&gt;0,"SOBRECARGA",IF(COUNTIF(H32:H35,"SIN HOLGURA")&gt;0,"SIN HOLGURA",IF(COUNTIF(H32:H35,"CON HOLGURA")&gt;0,"CON HOLGURA","SIN ACTIVIDAD"))))</f>
        <v>SIN ACTIVIDAD</v>
      </c>
      <c r="Q21" s="1"/>
      <c r="R21" s="1"/>
      <c r="S21" s="1"/>
    </row>
    <row r="22" spans="2:19" ht="24" customHeight="1">
      <c r="B22" s="3" t="str">
        <f>IF($L$7&lt;&gt;"LISTO","","S2")</f>
        <v>S2</v>
      </c>
      <c r="C22" s="3" t="str">
        <f>IF('05 Capacidad'!$A$14="","",'05 Capacidad'!$A$14)</f>
        <v/>
      </c>
      <c r="D22" s="6" t="str">
        <f>IF(OR($L$7&lt;&gt;"LISTO",C22=""),"",SUMPRODUCT('03 MPS'!$D$12:$D$19,'04 Tiempos'!$F$12:$F$19))</f>
        <v/>
      </c>
      <c r="E22" s="6" t="str">
        <f>IF(OR($L$7&lt;&gt;"LISTO",C22=""),"",'05 Capacidad'!C14)</f>
        <v/>
      </c>
      <c r="F22" s="6" t="str">
        <f t="shared" si="0"/>
        <v/>
      </c>
      <c r="G22" s="7" t="str">
        <f t="shared" si="1"/>
        <v/>
      </c>
      <c r="H22" s="3" t="str">
        <f t="shared" si="2"/>
        <v/>
      </c>
      <c r="I22" s="1"/>
      <c r="J22" s="1"/>
      <c r="K22" s="1"/>
      <c r="L22" s="3" t="str">
        <f>IF($L$7&lt;&gt;"LISTO","","S6")</f>
        <v>S6</v>
      </c>
      <c r="M22" s="3">
        <f>IF($L$7&lt;&gt;"LISTO","",COUNTIF(H36:H39,"SOBRECARGA"))</f>
        <v>0</v>
      </c>
      <c r="N22" s="6">
        <f>IF($L$7&lt;&gt;"LISTO","",SUMIF(F36:F39,"&lt;0",F36:F39)*-1)</f>
        <v>0</v>
      </c>
      <c r="O22" s="7" t="str">
        <f>IF($L$7&lt;&gt;"LISTO","",IF(MAX(E36:E39)=0,"",MAX(G36:G39)))</f>
        <v/>
      </c>
      <c r="P22" s="3" t="str">
        <f>IF($L$7&lt;&gt;"LISTO","REVISAR",IF(M22&gt;0,"SOBRECARGA",IF(COUNTIF(H36:H39,"SIN HOLGURA")&gt;0,"SIN HOLGURA",IF(COUNTIF(H36:H39,"CON HOLGURA")&gt;0,"CON HOLGURA","SIN ACTIVIDAD"))))</f>
        <v>SIN ACTIVIDAD</v>
      </c>
      <c r="Q22" s="1"/>
      <c r="R22" s="1"/>
      <c r="S22" s="1"/>
    </row>
    <row r="23" spans="2:19" ht="24" customHeight="1">
      <c r="B23" s="3" t="str">
        <f>IF($L$7&lt;&gt;"LISTO","","S2")</f>
        <v>S2</v>
      </c>
      <c r="C23" s="3" t="str">
        <f>IF('05 Capacidad'!$A$15="","",'05 Capacidad'!$A$15)</f>
        <v/>
      </c>
      <c r="D23" s="6" t="str">
        <f>IF(OR($L$7&lt;&gt;"LISTO",C23=""),"",SUMPRODUCT('03 MPS'!$D$12:$D$19,'04 Tiempos'!$G$12:$G$19))</f>
        <v/>
      </c>
      <c r="E23" s="6" t="str">
        <f>IF(OR($L$7&lt;&gt;"LISTO",C23=""),"",'05 Capacidad'!C15)</f>
        <v/>
      </c>
      <c r="F23" s="6" t="str">
        <f t="shared" si="0"/>
        <v/>
      </c>
      <c r="G23" s="7" t="str">
        <f t="shared" si="1"/>
        <v/>
      </c>
      <c r="H23" s="3" t="str">
        <f t="shared" si="2"/>
        <v/>
      </c>
      <c r="I23" s="1"/>
      <c r="J23" s="1"/>
      <c r="K23" s="1"/>
      <c r="L23" s="3" t="str">
        <f>IF($L$7&lt;&gt;"LISTO","","S7")</f>
        <v>S7</v>
      </c>
      <c r="M23" s="3">
        <f>IF($L$7&lt;&gt;"LISTO","",COUNTIF(H40:H43,"SOBRECARGA"))</f>
        <v>0</v>
      </c>
      <c r="N23" s="6">
        <f>IF($L$7&lt;&gt;"LISTO","",SUMIF(F40:F43,"&lt;0",F40:F43)*-1)</f>
        <v>0</v>
      </c>
      <c r="O23" s="7" t="str">
        <f>IF($L$7&lt;&gt;"LISTO","",IF(MAX(E40:E43)=0,"",MAX(G40:G43)))</f>
        <v/>
      </c>
      <c r="P23" s="3" t="str">
        <f>IF($L$7&lt;&gt;"LISTO","REVISAR",IF(M23&gt;0,"SOBRECARGA",IF(COUNTIF(H40:H43,"SIN HOLGURA")&gt;0,"SIN HOLGURA",IF(COUNTIF(H40:H43,"CON HOLGURA")&gt;0,"CON HOLGURA","SIN ACTIVIDAD"))))</f>
        <v>SIN ACTIVIDAD</v>
      </c>
      <c r="Q23" s="1"/>
      <c r="R23" s="1"/>
      <c r="S23" s="1"/>
    </row>
    <row r="24" spans="2:19" ht="24" customHeight="1">
      <c r="B24" s="3" t="str">
        <f>IF($L$7&lt;&gt;"LISTO","","S3")</f>
        <v>S3</v>
      </c>
      <c r="C24" s="3" t="str">
        <f>IF('05 Capacidad'!$A$12="","",'05 Capacidad'!$A$12)</f>
        <v>Corte</v>
      </c>
      <c r="D24" s="6">
        <f>IF(OR($L$7&lt;&gt;"LISTO",C24=""),"",SUMPRODUCT('03 MPS'!$E$12:$E$19,'04 Tiempos'!$D$12:$D$19))</f>
        <v>0</v>
      </c>
      <c r="E24" s="6">
        <f>IF(OR($L$7&lt;&gt;"LISTO",C24=""),"",'05 Capacidad'!D12)</f>
        <v>0</v>
      </c>
      <c r="F24" s="6">
        <f t="shared" si="0"/>
        <v>0</v>
      </c>
      <c r="G24" s="7" t="str">
        <f t="shared" si="1"/>
        <v/>
      </c>
      <c r="H24" s="3" t="str">
        <f t="shared" si="2"/>
        <v>SIN ACTIVIDAD</v>
      </c>
      <c r="I24" s="1"/>
      <c r="J24" s="1"/>
      <c r="K24" s="1"/>
      <c r="L24" s="3" t="str">
        <f>IF($L$7&lt;&gt;"LISTO","","S8")</f>
        <v>S8</v>
      </c>
      <c r="M24" s="3">
        <f>IF($L$7&lt;&gt;"LISTO","",COUNTIF(H44:H47,"SOBRECARGA"))</f>
        <v>0</v>
      </c>
      <c r="N24" s="6">
        <f>IF($L$7&lt;&gt;"LISTO","",SUMIF(F44:F47,"&lt;0",F44:F47)*-1)</f>
        <v>0</v>
      </c>
      <c r="O24" s="7" t="str">
        <f>IF($L$7&lt;&gt;"LISTO","",IF(MAX(E44:E47)=0,"",MAX(G44:G47)))</f>
        <v/>
      </c>
      <c r="P24" s="3" t="str">
        <f>IF($L$7&lt;&gt;"LISTO","REVISAR",IF(M24&gt;0,"SOBRECARGA",IF(COUNTIF(H44:H47,"SIN HOLGURA")&gt;0,"SIN HOLGURA",IF(COUNTIF(H44:H47,"CON HOLGURA")&gt;0,"CON HOLGURA","SIN ACTIVIDAD"))))</f>
        <v>SIN ACTIVIDAD</v>
      </c>
      <c r="Q24" s="1"/>
      <c r="R24" s="1"/>
      <c r="S24" s="1"/>
    </row>
    <row r="25" spans="2:19" ht="24" customHeight="1">
      <c r="B25" s="3" t="str">
        <f>IF($L$7&lt;&gt;"LISTO","","S3")</f>
        <v>S3</v>
      </c>
      <c r="C25" s="3" t="str">
        <f>IF('05 Capacidad'!$A$13="","",'05 Capacidad'!$A$13)</f>
        <v>Ensamblaje</v>
      </c>
      <c r="D25" s="6">
        <f>IF(OR($L$7&lt;&gt;"LISTO",C25=""),"",SUMPRODUCT('03 MPS'!$E$12:$E$19,'04 Tiempos'!$E$12:$E$19))</f>
        <v>0</v>
      </c>
      <c r="E25" s="6">
        <f>IF(OR($L$7&lt;&gt;"LISTO",C25=""),"",'05 Capacidad'!D13)</f>
        <v>0</v>
      </c>
      <c r="F25" s="6">
        <f t="shared" si="0"/>
        <v>0</v>
      </c>
      <c r="G25" s="7" t="str">
        <f t="shared" si="1"/>
        <v/>
      </c>
      <c r="H25" s="3" t="str">
        <f t="shared" si="2"/>
        <v>SIN ACTIVIDAD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2:19" ht="24" customHeight="1">
      <c r="B26" s="3" t="str">
        <f>IF($L$7&lt;&gt;"LISTO","","S3")</f>
        <v>S3</v>
      </c>
      <c r="C26" s="3" t="str">
        <f>IF('05 Capacidad'!$A$14="","",'05 Capacidad'!$A$14)</f>
        <v/>
      </c>
      <c r="D26" s="6" t="str">
        <f>IF(OR($L$7&lt;&gt;"LISTO",C26=""),"",SUMPRODUCT('03 MPS'!$E$12:$E$19,'04 Tiempos'!$F$12:$F$19))</f>
        <v/>
      </c>
      <c r="E26" s="6" t="str">
        <f>IF(OR($L$7&lt;&gt;"LISTO",C26=""),"",'05 Capacidad'!D14)</f>
        <v/>
      </c>
      <c r="F26" s="6" t="str">
        <f t="shared" si="0"/>
        <v/>
      </c>
      <c r="G26" s="7" t="str">
        <f t="shared" si="1"/>
        <v/>
      </c>
      <c r="H26" s="3" t="str">
        <f t="shared" si="2"/>
        <v/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2:19" ht="30" customHeight="1">
      <c r="B27" s="3" t="str">
        <f>IF($L$7&lt;&gt;"LISTO","","S3")</f>
        <v>S3</v>
      </c>
      <c r="C27" s="3" t="str">
        <f>IF('05 Capacidad'!$A$15="","",'05 Capacidad'!$A$15)</f>
        <v/>
      </c>
      <c r="D27" s="6" t="str">
        <f>IF(OR($L$7&lt;&gt;"LISTO",C27=""),"",SUMPRODUCT('03 MPS'!$E$12:$E$19,'04 Tiempos'!$G$12:$G$19))</f>
        <v/>
      </c>
      <c r="E27" s="6" t="str">
        <f>IF(OR($L$7&lt;&gt;"LISTO",C27=""),"",'05 Capacidad'!D15)</f>
        <v/>
      </c>
      <c r="F27" s="6" t="str">
        <f t="shared" si="0"/>
        <v/>
      </c>
      <c r="G27" s="7" t="str">
        <f t="shared" si="1"/>
        <v/>
      </c>
      <c r="H27" s="3" t="str">
        <f t="shared" si="2"/>
        <v/>
      </c>
      <c r="I27" s="1"/>
      <c r="J27" s="1"/>
      <c r="K27" s="1"/>
      <c r="L27" s="11" t="s">
        <v>178</v>
      </c>
      <c r="M27" s="11" t="s">
        <v>178</v>
      </c>
      <c r="N27" s="11" t="s">
        <v>178</v>
      </c>
      <c r="O27" s="11" t="s">
        <v>178</v>
      </c>
      <c r="P27" s="11" t="s">
        <v>178</v>
      </c>
      <c r="Q27" s="1"/>
      <c r="R27" s="1"/>
      <c r="S27" s="1"/>
    </row>
    <row r="28" spans="2:19" ht="27" customHeight="1">
      <c r="B28" s="3" t="str">
        <f>IF($L$7&lt;&gt;"LISTO","","S4")</f>
        <v>S4</v>
      </c>
      <c r="C28" s="3" t="str">
        <f>IF('05 Capacidad'!$A$12="","",'05 Capacidad'!$A$12)</f>
        <v>Corte</v>
      </c>
      <c r="D28" s="6">
        <f>IF(OR($L$7&lt;&gt;"LISTO",C28=""),"",SUMPRODUCT('03 MPS'!$F$12:$F$19,'04 Tiempos'!$D$12:$D$19))</f>
        <v>0</v>
      </c>
      <c r="E28" s="6">
        <f>IF(OR($L$7&lt;&gt;"LISTO",C28=""),"",'05 Capacidad'!E12)</f>
        <v>0</v>
      </c>
      <c r="F28" s="6">
        <f t="shared" si="0"/>
        <v>0</v>
      </c>
      <c r="G28" s="7" t="str">
        <f t="shared" si="1"/>
        <v/>
      </c>
      <c r="H28" s="3" t="str">
        <f t="shared" si="2"/>
        <v>SIN ACTIVIDAD</v>
      </c>
      <c r="I28" s="1"/>
      <c r="J28" s="1"/>
      <c r="K28" s="1"/>
      <c r="L28" s="13" t="s">
        <v>179</v>
      </c>
      <c r="M28" s="13" t="s">
        <v>179</v>
      </c>
      <c r="N28" s="13" t="s">
        <v>179</v>
      </c>
      <c r="O28" s="13" t="s">
        <v>179</v>
      </c>
      <c r="P28" s="13" t="s">
        <v>179</v>
      </c>
      <c r="Q28" s="1"/>
      <c r="R28" s="1"/>
      <c r="S28" s="1"/>
    </row>
    <row r="29" spans="2:19" ht="27" customHeight="1">
      <c r="B29" s="3" t="str">
        <f>IF($L$7&lt;&gt;"LISTO","","S4")</f>
        <v>S4</v>
      </c>
      <c r="C29" s="3" t="str">
        <f>IF('05 Capacidad'!$A$13="","",'05 Capacidad'!$A$13)</f>
        <v>Ensamblaje</v>
      </c>
      <c r="D29" s="6">
        <f>IF(OR($L$7&lt;&gt;"LISTO",C29=""),"",SUMPRODUCT('03 MPS'!$F$12:$F$19,'04 Tiempos'!$E$12:$E$19))</f>
        <v>0</v>
      </c>
      <c r="E29" s="6">
        <f>IF(OR($L$7&lt;&gt;"LISTO",C29=""),"",'05 Capacidad'!E13)</f>
        <v>0</v>
      </c>
      <c r="F29" s="6">
        <f t="shared" si="0"/>
        <v>0</v>
      </c>
      <c r="G29" s="7" t="str">
        <f t="shared" si="1"/>
        <v/>
      </c>
      <c r="H29" s="3" t="str">
        <f t="shared" si="2"/>
        <v>SIN ACTIVIDAD</v>
      </c>
      <c r="I29" s="1"/>
      <c r="J29" s="1"/>
      <c r="K29" s="1"/>
      <c r="L29" s="13" t="s">
        <v>179</v>
      </c>
      <c r="M29" s="13" t="s">
        <v>179</v>
      </c>
      <c r="N29" s="13" t="s">
        <v>179</v>
      </c>
      <c r="O29" s="13" t="s">
        <v>179</v>
      </c>
      <c r="P29" s="13" t="s">
        <v>179</v>
      </c>
      <c r="Q29" s="1"/>
      <c r="R29" s="1"/>
      <c r="S29" s="1"/>
    </row>
    <row r="30" spans="2:19" ht="27" customHeight="1">
      <c r="B30" s="3" t="str">
        <f>IF($L$7&lt;&gt;"LISTO","","S4")</f>
        <v>S4</v>
      </c>
      <c r="C30" s="3" t="str">
        <f>IF('05 Capacidad'!$A$14="","",'05 Capacidad'!$A$14)</f>
        <v/>
      </c>
      <c r="D30" s="6" t="str">
        <f>IF(OR($L$7&lt;&gt;"LISTO",C30=""),"",SUMPRODUCT('03 MPS'!$F$12:$F$19,'04 Tiempos'!$F$12:$F$19))</f>
        <v/>
      </c>
      <c r="E30" s="6" t="str">
        <f>IF(OR($L$7&lt;&gt;"LISTO",C30=""),"",'05 Capacidad'!E14)</f>
        <v/>
      </c>
      <c r="F30" s="6" t="str">
        <f t="shared" si="0"/>
        <v/>
      </c>
      <c r="G30" s="7" t="str">
        <f t="shared" si="1"/>
        <v/>
      </c>
      <c r="H30" s="3" t="str">
        <f t="shared" si="2"/>
        <v/>
      </c>
      <c r="I30" s="1"/>
      <c r="J30" s="1"/>
      <c r="K30" s="1"/>
      <c r="L30" s="13" t="s">
        <v>179</v>
      </c>
      <c r="M30" s="13" t="s">
        <v>179</v>
      </c>
      <c r="N30" s="13" t="s">
        <v>179</v>
      </c>
      <c r="O30" s="13" t="s">
        <v>179</v>
      </c>
      <c r="P30" s="13" t="s">
        <v>179</v>
      </c>
      <c r="Q30" s="1"/>
      <c r="R30" s="1"/>
      <c r="S30" s="1"/>
    </row>
    <row r="31" spans="2:19" ht="24" customHeight="1">
      <c r="B31" s="3" t="str">
        <f>IF($L$7&lt;&gt;"LISTO","","S4")</f>
        <v>S4</v>
      </c>
      <c r="C31" s="3" t="str">
        <f>IF('05 Capacidad'!$A$15="","",'05 Capacidad'!$A$15)</f>
        <v/>
      </c>
      <c r="D31" s="6" t="str">
        <f>IF(OR($L$7&lt;&gt;"LISTO",C31=""),"",SUMPRODUCT('03 MPS'!$F$12:$F$19,'04 Tiempos'!$G$12:$G$19))</f>
        <v/>
      </c>
      <c r="E31" s="6" t="str">
        <f>IF(OR($L$7&lt;&gt;"LISTO",C31=""),"",'05 Capacidad'!E15)</f>
        <v/>
      </c>
      <c r="F31" s="6" t="str">
        <f t="shared" si="0"/>
        <v/>
      </c>
      <c r="G31" s="7" t="str">
        <f t="shared" si="1"/>
        <v/>
      </c>
      <c r="H31" s="3" t="str">
        <f t="shared" si="2"/>
        <v/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2:19" ht="27" customHeight="1">
      <c r="B32" s="3" t="str">
        <f>IF($L$7&lt;&gt;"LISTO","","S5")</f>
        <v>S5</v>
      </c>
      <c r="C32" s="3" t="str">
        <f>IF('05 Capacidad'!$A$12="","",'05 Capacidad'!$A$12)</f>
        <v>Corte</v>
      </c>
      <c r="D32" s="6">
        <f>IF(OR($L$7&lt;&gt;"LISTO",C32=""),"",SUMPRODUCT('03 MPS'!$G$12:$G$19,'04 Tiempos'!$D$12:$D$19))</f>
        <v>0</v>
      </c>
      <c r="E32" s="6">
        <f>IF(OR($L$7&lt;&gt;"LISTO",C32=""),"",'05 Capacidad'!F12)</f>
        <v>0</v>
      </c>
      <c r="F32" s="6">
        <f t="shared" si="0"/>
        <v>0</v>
      </c>
      <c r="G32" s="7" t="str">
        <f t="shared" si="1"/>
        <v/>
      </c>
      <c r="H32" s="3" t="str">
        <f t="shared" si="2"/>
        <v>SIN ACTIVIDAD</v>
      </c>
      <c r="I32" s="1"/>
      <c r="J32" s="1"/>
      <c r="K32" s="1"/>
      <c r="L32" s="12" t="s">
        <v>180</v>
      </c>
      <c r="M32" s="12" t="s">
        <v>180</v>
      </c>
      <c r="N32" s="12" t="s">
        <v>180</v>
      </c>
      <c r="O32" s="12" t="s">
        <v>180</v>
      </c>
      <c r="P32" s="12" t="s">
        <v>180</v>
      </c>
      <c r="Q32" s="1"/>
      <c r="R32" s="1"/>
      <c r="S32" s="1"/>
    </row>
    <row r="33" spans="2:19" ht="27" customHeight="1">
      <c r="B33" s="3" t="str">
        <f>IF($L$7&lt;&gt;"LISTO","","S5")</f>
        <v>S5</v>
      </c>
      <c r="C33" s="3" t="str">
        <f>IF('05 Capacidad'!$A$13="","",'05 Capacidad'!$A$13)</f>
        <v>Ensamblaje</v>
      </c>
      <c r="D33" s="6">
        <f>IF(OR($L$7&lt;&gt;"LISTO",C33=""),"",SUMPRODUCT('03 MPS'!$G$12:$G$19,'04 Tiempos'!$E$12:$E$19))</f>
        <v>0</v>
      </c>
      <c r="E33" s="6">
        <f>IF(OR($L$7&lt;&gt;"LISTO",C33=""),"",'05 Capacidad'!F13)</f>
        <v>0</v>
      </c>
      <c r="F33" s="6">
        <f t="shared" si="0"/>
        <v>0</v>
      </c>
      <c r="G33" s="7" t="str">
        <f t="shared" si="1"/>
        <v/>
      </c>
      <c r="H33" s="3" t="str">
        <f t="shared" si="2"/>
        <v>SIN ACTIVIDAD</v>
      </c>
      <c r="I33" s="1"/>
      <c r="J33" s="1"/>
      <c r="K33" s="1"/>
      <c r="L33" s="12" t="s">
        <v>180</v>
      </c>
      <c r="M33" s="12" t="s">
        <v>180</v>
      </c>
      <c r="N33" s="12" t="s">
        <v>180</v>
      </c>
      <c r="O33" s="12" t="s">
        <v>180</v>
      </c>
      <c r="P33" s="12" t="s">
        <v>180</v>
      </c>
      <c r="Q33" s="1"/>
      <c r="R33" s="1"/>
      <c r="S33" s="1"/>
    </row>
    <row r="34" spans="2:19" ht="27" customHeight="1">
      <c r="B34" s="3" t="str">
        <f>IF($L$7&lt;&gt;"LISTO","","S5")</f>
        <v>S5</v>
      </c>
      <c r="C34" s="3" t="str">
        <f>IF('05 Capacidad'!$A$14="","",'05 Capacidad'!$A$14)</f>
        <v/>
      </c>
      <c r="D34" s="6" t="str">
        <f>IF(OR($L$7&lt;&gt;"LISTO",C34=""),"",SUMPRODUCT('03 MPS'!$G$12:$G$19,'04 Tiempos'!$F$12:$F$19))</f>
        <v/>
      </c>
      <c r="E34" s="6" t="str">
        <f>IF(OR($L$7&lt;&gt;"LISTO",C34=""),"",'05 Capacidad'!F14)</f>
        <v/>
      </c>
      <c r="F34" s="6" t="str">
        <f t="shared" si="0"/>
        <v/>
      </c>
      <c r="G34" s="7" t="str">
        <f t="shared" si="1"/>
        <v/>
      </c>
      <c r="H34" s="3" t="str">
        <f t="shared" si="2"/>
        <v/>
      </c>
      <c r="I34" s="1"/>
      <c r="J34" s="1"/>
      <c r="K34" s="1"/>
      <c r="L34" s="12" t="s">
        <v>180</v>
      </c>
      <c r="M34" s="12" t="s">
        <v>180</v>
      </c>
      <c r="N34" s="12" t="s">
        <v>180</v>
      </c>
      <c r="O34" s="12" t="s">
        <v>180</v>
      </c>
      <c r="P34" s="12" t="s">
        <v>180</v>
      </c>
      <c r="Q34" s="1"/>
      <c r="R34" s="1"/>
      <c r="S34" s="1"/>
    </row>
    <row r="35" spans="2:19" ht="27" customHeight="1">
      <c r="B35" s="3" t="str">
        <f>IF($L$7&lt;&gt;"LISTO","","S5")</f>
        <v>S5</v>
      </c>
      <c r="C35" s="3" t="str">
        <f>IF('05 Capacidad'!$A$15="","",'05 Capacidad'!$A$15)</f>
        <v/>
      </c>
      <c r="D35" s="6" t="str">
        <f>IF(OR($L$7&lt;&gt;"LISTO",C35=""),"",SUMPRODUCT('03 MPS'!$G$12:$G$19,'04 Tiempos'!$G$12:$G$19))</f>
        <v/>
      </c>
      <c r="E35" s="6" t="str">
        <f>IF(OR($L$7&lt;&gt;"LISTO",C35=""),"",'05 Capacidad'!F15)</f>
        <v/>
      </c>
      <c r="F35" s="6" t="str">
        <f t="shared" si="0"/>
        <v/>
      </c>
      <c r="G35" s="7" t="str">
        <f t="shared" si="1"/>
        <v/>
      </c>
      <c r="H35" s="3" t="str">
        <f t="shared" si="2"/>
        <v/>
      </c>
      <c r="I35" s="1"/>
      <c r="J35" s="1"/>
      <c r="K35" s="1"/>
      <c r="L35" s="12" t="s">
        <v>180</v>
      </c>
      <c r="M35" s="12" t="s">
        <v>180</v>
      </c>
      <c r="N35" s="12" t="s">
        <v>180</v>
      </c>
      <c r="O35" s="12" t="s">
        <v>180</v>
      </c>
      <c r="P35" s="12" t="s">
        <v>180</v>
      </c>
      <c r="Q35" s="1"/>
      <c r="R35" s="1"/>
      <c r="S35" s="1"/>
    </row>
    <row r="36" spans="2:19" ht="24" customHeight="1">
      <c r="B36" s="3" t="str">
        <f>IF($L$7&lt;&gt;"LISTO","","S6")</f>
        <v>S6</v>
      </c>
      <c r="C36" s="3" t="str">
        <f>IF('05 Capacidad'!$A$12="","",'05 Capacidad'!$A$12)</f>
        <v>Corte</v>
      </c>
      <c r="D36" s="6">
        <f>IF(OR($L$7&lt;&gt;"LISTO",C36=""),"",SUMPRODUCT('03 MPS'!$H$12:$H$19,'04 Tiempos'!$D$12:$D$19))</f>
        <v>0</v>
      </c>
      <c r="E36" s="6">
        <f>IF(OR($L$7&lt;&gt;"LISTO",C36=""),"",'05 Capacidad'!G12)</f>
        <v>0</v>
      </c>
      <c r="F36" s="6">
        <f t="shared" si="0"/>
        <v>0</v>
      </c>
      <c r="G36" s="7" t="str">
        <f t="shared" si="1"/>
        <v/>
      </c>
      <c r="H36" s="3" t="str">
        <f t="shared" si="2"/>
        <v>SIN ACTIVIDAD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ht="24" customHeight="1">
      <c r="B37" s="3" t="str">
        <f>IF($L$7&lt;&gt;"LISTO","","S6")</f>
        <v>S6</v>
      </c>
      <c r="C37" s="3" t="str">
        <f>IF('05 Capacidad'!$A$13="","",'05 Capacidad'!$A$13)</f>
        <v>Ensamblaje</v>
      </c>
      <c r="D37" s="6">
        <f>IF(OR($L$7&lt;&gt;"LISTO",C37=""),"",SUMPRODUCT('03 MPS'!$H$12:$H$19,'04 Tiempos'!$E$12:$E$19))</f>
        <v>0</v>
      </c>
      <c r="E37" s="6">
        <f>IF(OR($L$7&lt;&gt;"LISTO",C37=""),"",'05 Capacidad'!G13)</f>
        <v>0</v>
      </c>
      <c r="F37" s="6">
        <f t="shared" si="0"/>
        <v>0</v>
      </c>
      <c r="G37" s="7" t="str">
        <f t="shared" si="1"/>
        <v/>
      </c>
      <c r="H37" s="3" t="str">
        <f t="shared" si="2"/>
        <v>SIN ACTIVIDAD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ht="24" customHeight="1">
      <c r="B38" s="3" t="str">
        <f>IF($L$7&lt;&gt;"LISTO","","S6")</f>
        <v>S6</v>
      </c>
      <c r="C38" s="3" t="str">
        <f>IF('05 Capacidad'!$A$14="","",'05 Capacidad'!$A$14)</f>
        <v/>
      </c>
      <c r="D38" s="6" t="str">
        <f>IF(OR($L$7&lt;&gt;"LISTO",C38=""),"",SUMPRODUCT('03 MPS'!$H$12:$H$19,'04 Tiempos'!$F$12:$F$19))</f>
        <v/>
      </c>
      <c r="E38" s="6" t="str">
        <f>IF(OR($L$7&lt;&gt;"LISTO",C38=""),"",'05 Capacidad'!G14)</f>
        <v/>
      </c>
      <c r="F38" s="6" t="str">
        <f t="shared" si="0"/>
        <v/>
      </c>
      <c r="G38" s="7" t="str">
        <f t="shared" si="1"/>
        <v/>
      </c>
      <c r="H38" s="3" t="str">
        <f t="shared" si="2"/>
        <v/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ht="24" customHeight="1">
      <c r="B39" s="3" t="str">
        <f>IF($L$7&lt;&gt;"LISTO","","S6")</f>
        <v>S6</v>
      </c>
      <c r="C39" s="3" t="str">
        <f>IF('05 Capacidad'!$A$15="","",'05 Capacidad'!$A$15)</f>
        <v/>
      </c>
      <c r="D39" s="6" t="str">
        <f>IF(OR($L$7&lt;&gt;"LISTO",C39=""),"",SUMPRODUCT('03 MPS'!$H$12:$H$19,'04 Tiempos'!$G$12:$G$19))</f>
        <v/>
      </c>
      <c r="E39" s="6" t="str">
        <f>IF(OR($L$7&lt;&gt;"LISTO",C39=""),"",'05 Capacidad'!G15)</f>
        <v/>
      </c>
      <c r="F39" s="6" t="str">
        <f t="shared" si="0"/>
        <v/>
      </c>
      <c r="G39" s="7" t="str">
        <f t="shared" si="1"/>
        <v/>
      </c>
      <c r="H39" s="3" t="str">
        <f t="shared" si="2"/>
        <v/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ht="24" customHeight="1">
      <c r="B40" s="3" t="str">
        <f>IF($L$7&lt;&gt;"LISTO","","S7")</f>
        <v>S7</v>
      </c>
      <c r="C40" s="3" t="str">
        <f>IF('05 Capacidad'!$A$12="","",'05 Capacidad'!$A$12)</f>
        <v>Corte</v>
      </c>
      <c r="D40" s="6">
        <f>IF(OR($L$7&lt;&gt;"LISTO",C40=""),"",SUMPRODUCT('03 MPS'!$I$12:$I$19,'04 Tiempos'!$D$12:$D$19))</f>
        <v>0</v>
      </c>
      <c r="E40" s="6">
        <f>IF(OR($L$7&lt;&gt;"LISTO",C40=""),"",'05 Capacidad'!H12)</f>
        <v>0</v>
      </c>
      <c r="F40" s="6">
        <f t="shared" si="0"/>
        <v>0</v>
      </c>
      <c r="G40" s="7" t="str">
        <f t="shared" si="1"/>
        <v/>
      </c>
      <c r="H40" s="3" t="str">
        <f t="shared" si="2"/>
        <v>SIN ACTIVIDAD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ht="24" customHeight="1">
      <c r="B41" s="3" t="str">
        <f>IF($L$7&lt;&gt;"LISTO","","S7")</f>
        <v>S7</v>
      </c>
      <c r="C41" s="3" t="str">
        <f>IF('05 Capacidad'!$A$13="","",'05 Capacidad'!$A$13)</f>
        <v>Ensamblaje</v>
      </c>
      <c r="D41" s="6">
        <f>IF(OR($L$7&lt;&gt;"LISTO",C41=""),"",SUMPRODUCT('03 MPS'!$I$12:$I$19,'04 Tiempos'!$E$12:$E$19))</f>
        <v>0</v>
      </c>
      <c r="E41" s="6">
        <f>IF(OR($L$7&lt;&gt;"LISTO",C41=""),"",'05 Capacidad'!H13)</f>
        <v>0</v>
      </c>
      <c r="F41" s="6">
        <f t="shared" si="0"/>
        <v>0</v>
      </c>
      <c r="G41" s="7" t="str">
        <f t="shared" si="1"/>
        <v/>
      </c>
      <c r="H41" s="3" t="str">
        <f t="shared" si="2"/>
        <v>SIN ACTIVIDAD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ht="24" customHeight="1">
      <c r="B42" s="3" t="str">
        <f>IF($L$7&lt;&gt;"LISTO","","S7")</f>
        <v>S7</v>
      </c>
      <c r="C42" s="3" t="str">
        <f>IF('05 Capacidad'!$A$14="","",'05 Capacidad'!$A$14)</f>
        <v/>
      </c>
      <c r="D42" s="6" t="str">
        <f>IF(OR($L$7&lt;&gt;"LISTO",C42=""),"",SUMPRODUCT('03 MPS'!$I$12:$I$19,'04 Tiempos'!$F$12:$F$19))</f>
        <v/>
      </c>
      <c r="E42" s="6" t="str">
        <f>IF(OR($L$7&lt;&gt;"LISTO",C42=""),"",'05 Capacidad'!H14)</f>
        <v/>
      </c>
      <c r="F42" s="6" t="str">
        <f t="shared" si="0"/>
        <v/>
      </c>
      <c r="G42" s="7" t="str">
        <f t="shared" si="1"/>
        <v/>
      </c>
      <c r="H42" s="3" t="str">
        <f t="shared" si="2"/>
        <v/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ht="24" customHeight="1">
      <c r="B43" s="3" t="str">
        <f>IF($L$7&lt;&gt;"LISTO","","S7")</f>
        <v>S7</v>
      </c>
      <c r="C43" s="3" t="str">
        <f>IF('05 Capacidad'!$A$15="","",'05 Capacidad'!$A$15)</f>
        <v/>
      </c>
      <c r="D43" s="6" t="str">
        <f>IF(OR($L$7&lt;&gt;"LISTO",C43=""),"",SUMPRODUCT('03 MPS'!$I$12:$I$19,'04 Tiempos'!$G$12:$G$19))</f>
        <v/>
      </c>
      <c r="E43" s="6" t="str">
        <f>IF(OR($L$7&lt;&gt;"LISTO",C43=""),"",'05 Capacidad'!H15)</f>
        <v/>
      </c>
      <c r="F43" s="6" t="str">
        <f t="shared" si="0"/>
        <v/>
      </c>
      <c r="G43" s="7" t="str">
        <f t="shared" si="1"/>
        <v/>
      </c>
      <c r="H43" s="3" t="str">
        <f t="shared" si="2"/>
        <v/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ht="24" customHeight="1">
      <c r="B44" s="3" t="str">
        <f>IF($L$7&lt;&gt;"LISTO","","S8")</f>
        <v>S8</v>
      </c>
      <c r="C44" s="3" t="str">
        <f>IF('05 Capacidad'!$A$12="","",'05 Capacidad'!$A$12)</f>
        <v>Corte</v>
      </c>
      <c r="D44" s="6">
        <f>IF(OR($L$7&lt;&gt;"LISTO",C44=""),"",SUMPRODUCT('03 MPS'!$J$12:$J$19,'04 Tiempos'!$D$12:$D$19))</f>
        <v>0</v>
      </c>
      <c r="E44" s="6">
        <f>IF(OR($L$7&lt;&gt;"LISTO",C44=""),"",'05 Capacidad'!I12)</f>
        <v>0</v>
      </c>
      <c r="F44" s="6">
        <f t="shared" si="0"/>
        <v>0</v>
      </c>
      <c r="G44" s="7" t="str">
        <f t="shared" si="1"/>
        <v/>
      </c>
      <c r="H44" s="3" t="str">
        <f t="shared" si="2"/>
        <v>SIN ACTIVIDAD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ht="24" customHeight="1">
      <c r="B45" s="3" t="str">
        <f>IF($L$7&lt;&gt;"LISTO","","S8")</f>
        <v>S8</v>
      </c>
      <c r="C45" s="3" t="str">
        <f>IF('05 Capacidad'!$A$13="","",'05 Capacidad'!$A$13)</f>
        <v>Ensamblaje</v>
      </c>
      <c r="D45" s="6">
        <f>IF(OR($L$7&lt;&gt;"LISTO",C45=""),"",SUMPRODUCT('03 MPS'!$J$12:$J$19,'04 Tiempos'!$E$12:$E$19))</f>
        <v>0</v>
      </c>
      <c r="E45" s="6">
        <f>IF(OR($L$7&lt;&gt;"LISTO",C45=""),"",'05 Capacidad'!I13)</f>
        <v>0</v>
      </c>
      <c r="F45" s="6">
        <f t="shared" si="0"/>
        <v>0</v>
      </c>
      <c r="G45" s="7" t="str">
        <f t="shared" si="1"/>
        <v/>
      </c>
      <c r="H45" s="3" t="str">
        <f t="shared" si="2"/>
        <v>SIN ACTIVIDAD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ht="24" customHeight="1">
      <c r="B46" s="3" t="str">
        <f>IF($L$7&lt;&gt;"LISTO","","S8")</f>
        <v>S8</v>
      </c>
      <c r="C46" s="3" t="str">
        <f>IF('05 Capacidad'!$A$14="","",'05 Capacidad'!$A$14)</f>
        <v/>
      </c>
      <c r="D46" s="6" t="str">
        <f>IF(OR($L$7&lt;&gt;"LISTO",C46=""),"",SUMPRODUCT('03 MPS'!$J$12:$J$19,'04 Tiempos'!$F$12:$F$19))</f>
        <v/>
      </c>
      <c r="E46" s="6" t="str">
        <f>IF(OR($L$7&lt;&gt;"LISTO",C46=""),"",'05 Capacidad'!I14)</f>
        <v/>
      </c>
      <c r="F46" s="6" t="str">
        <f t="shared" si="0"/>
        <v/>
      </c>
      <c r="G46" s="7" t="str">
        <f t="shared" si="1"/>
        <v/>
      </c>
      <c r="H46" s="3" t="str">
        <f t="shared" si="2"/>
        <v/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 ht="24" customHeight="1">
      <c r="B47" s="3" t="str">
        <f>IF($L$7&lt;&gt;"LISTO","","S8")</f>
        <v>S8</v>
      </c>
      <c r="C47" s="3" t="str">
        <f>IF('05 Capacidad'!$A$15="","",'05 Capacidad'!$A$15)</f>
        <v/>
      </c>
      <c r="D47" s="6" t="str">
        <f>IF(OR($L$7&lt;&gt;"LISTO",C47=""),"",SUMPRODUCT('03 MPS'!$J$12:$J$19,'04 Tiempos'!$G$12:$G$19))</f>
        <v/>
      </c>
      <c r="E47" s="6" t="str">
        <f>IF(OR($L$7&lt;&gt;"LISTO",C47=""),"",'05 Capacidad'!I15)</f>
        <v/>
      </c>
      <c r="F47" s="6" t="str">
        <f t="shared" si="0"/>
        <v/>
      </c>
      <c r="G47" s="7" t="str">
        <f t="shared" si="1"/>
        <v/>
      </c>
      <c r="H47" s="3" t="str">
        <f t="shared" si="2"/>
        <v/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19" ht="24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2:19" ht="24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24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2:19" ht="24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2:19" ht="24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2:19" ht="24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2:19" ht="24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2:19" ht="24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19" ht="24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2:19" ht="24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2:19" ht="24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2:19" ht="24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2:19" ht="24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2:19" ht="24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2:19" ht="24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2:19" ht="24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2:19" ht="24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2:19" ht="24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2:19" ht="24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2:19" ht="24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2:19" ht="24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2:19" ht="24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2:19" ht="24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2:19" ht="24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2:19" ht="24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2:19" ht="24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2:19" ht="24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2:19" ht="24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2:19" ht="24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</sheetData>
  <mergeCells count="8">
    <mergeCell ref="L27:P27"/>
    <mergeCell ref="L28:P30"/>
    <mergeCell ref="L32:P35"/>
    <mergeCell ref="B2:P3"/>
    <mergeCell ref="B4:P4"/>
    <mergeCell ref="B6:P6"/>
    <mergeCell ref="B13:H13"/>
    <mergeCell ref="L13:P13"/>
  </mergeCells>
  <conditionalFormatting sqref="C7">
    <cfRule type="expression" dxfId="95" priority="1">
      <formula>LEFT(C7,10)="SOBRECARGA"</formula>
    </cfRule>
    <cfRule type="expression" dxfId="94" priority="2">
      <formula>LEFT(C7,11)="SIN HOLGURA"</formula>
    </cfRule>
    <cfRule type="expression" dxfId="93" priority="3">
      <formula>LEFT(C7,11)="CON HOLGURA"</formula>
    </cfRule>
    <cfRule type="expression" dxfId="92" priority="4">
      <formula>LEFT(C7,2)="OK"</formula>
    </cfRule>
    <cfRule type="expression" dxfId="91" priority="5">
      <formula>LEFT(C7,5)="LISTO"</formula>
    </cfRule>
    <cfRule type="expression" dxfId="90" priority="6">
      <formula>LEFT(C7,7)="REVISAR"</formula>
    </cfRule>
    <cfRule type="expression" dxfId="89" priority="7">
      <formula>LEFT(C7,6)="FALTAN"</formula>
    </cfRule>
    <cfRule type="expression" dxfId="88" priority="8">
      <formula>LEFT(C7,13)="SIN ACTIVIDAD"</formula>
    </cfRule>
  </conditionalFormatting>
  <conditionalFormatting sqref="F7">
    <cfRule type="expression" dxfId="87" priority="9">
      <formula>LEFT(F7,10)="SOBRECARGA"</formula>
    </cfRule>
    <cfRule type="expression" dxfId="86" priority="10">
      <formula>LEFT(F7,11)="SIN HOLGURA"</formula>
    </cfRule>
    <cfRule type="expression" dxfId="85" priority="11">
      <formula>LEFT(F7,11)="CON HOLGURA"</formula>
    </cfRule>
    <cfRule type="expression" dxfId="84" priority="12">
      <formula>LEFT(F7,2)="OK"</formula>
    </cfRule>
    <cfRule type="expression" dxfId="83" priority="13">
      <formula>LEFT(F7,5)="LISTO"</formula>
    </cfRule>
    <cfRule type="expression" dxfId="82" priority="14">
      <formula>LEFT(F7,7)="REVISAR"</formula>
    </cfRule>
    <cfRule type="expression" dxfId="81" priority="15">
      <formula>LEFT(F7,6)="FALTAN"</formula>
    </cfRule>
    <cfRule type="expression" dxfId="80" priority="16">
      <formula>LEFT(F7,13)="SIN ACTIVIDAD"</formula>
    </cfRule>
  </conditionalFormatting>
  <conditionalFormatting sqref="G16:G47">
    <cfRule type="dataBar" priority="49">
      <dataBar>
        <cfvo type="min"/>
        <cfvo type="max"/>
        <color rgb="FF5E91BB"/>
      </dataBar>
    </cfRule>
    <cfRule type="dataBar" priority="51">
      <dataBar>
        <cfvo type="min"/>
        <cfvo type="max"/>
        <color rgb="FF5E91BB"/>
      </dataBar>
      <extLst>
        <ext xmlns:x14="http://schemas.microsoft.com/office/spreadsheetml/2009/9/main" uri="{B025F937-C7B1-47D3-B67F-A62EFF666E3E}">
          <x14:id>{2EB648DB-889E-B2B0-6777-DDD9B489AB02}</x14:id>
        </ext>
      </extLst>
    </cfRule>
  </conditionalFormatting>
  <conditionalFormatting sqref="H16:H47">
    <cfRule type="expression" dxfId="79" priority="33">
      <formula>LEFT(H16,10)="SOBRECARGA"</formula>
    </cfRule>
    <cfRule type="expression" dxfId="78" priority="34">
      <formula>LEFT(H16,11)="SIN HOLGURA"</formula>
    </cfRule>
    <cfRule type="expression" dxfId="77" priority="35">
      <formula>LEFT(H16,11)="CON HOLGURA"</formula>
    </cfRule>
    <cfRule type="expression" dxfId="76" priority="36">
      <formula>LEFT(H16,2)="OK"</formula>
    </cfRule>
    <cfRule type="expression" dxfId="75" priority="37">
      <formula>LEFT(H16,5)="LISTO"</formula>
    </cfRule>
    <cfRule type="expression" dxfId="74" priority="38">
      <formula>LEFT(H16,7)="REVISAR"</formula>
    </cfRule>
    <cfRule type="expression" dxfId="73" priority="39">
      <formula>LEFT(H16,6)="FALTAN"</formula>
    </cfRule>
    <cfRule type="expression" dxfId="72" priority="40">
      <formula>LEFT(H16,13)="SIN ACTIVIDAD"</formula>
    </cfRule>
  </conditionalFormatting>
  <conditionalFormatting sqref="I7">
    <cfRule type="expression" dxfId="71" priority="17">
      <formula>LEFT(I7,10)="SOBRECARGA"</formula>
    </cfRule>
    <cfRule type="expression" dxfId="70" priority="18">
      <formula>LEFT(I7,11)="SIN HOLGURA"</formula>
    </cfRule>
    <cfRule type="expression" dxfId="69" priority="19">
      <formula>LEFT(I7,11)="CON HOLGURA"</formula>
    </cfRule>
    <cfRule type="expression" dxfId="68" priority="20">
      <formula>LEFT(I7,2)="OK"</formula>
    </cfRule>
    <cfRule type="expression" dxfId="67" priority="21">
      <formula>LEFT(I7,5)="LISTO"</formula>
    </cfRule>
    <cfRule type="expression" dxfId="66" priority="22">
      <formula>LEFT(I7,7)="REVISAR"</formula>
    </cfRule>
    <cfRule type="expression" dxfId="65" priority="23">
      <formula>LEFT(I7,6)="FALTAN"</formula>
    </cfRule>
    <cfRule type="expression" dxfId="64" priority="24">
      <formula>LEFT(I7,13)="SIN ACTIVIDAD"</formula>
    </cfRule>
  </conditionalFormatting>
  <conditionalFormatting sqref="L7">
    <cfRule type="expression" dxfId="63" priority="25">
      <formula>LEFT(L7,10)="SOBRECARGA"</formula>
    </cfRule>
    <cfRule type="expression" dxfId="62" priority="26">
      <formula>LEFT(L7,11)="SIN HOLGURA"</formula>
    </cfRule>
    <cfRule type="expression" dxfId="61" priority="27">
      <formula>LEFT(L7,11)="CON HOLGURA"</formula>
    </cfRule>
    <cfRule type="expression" dxfId="60" priority="28">
      <formula>LEFT(L7,2)="OK"</formula>
    </cfRule>
    <cfRule type="expression" dxfId="59" priority="29">
      <formula>LEFT(L7,5)="LISTO"</formula>
    </cfRule>
    <cfRule type="expression" dxfId="58" priority="30">
      <formula>LEFT(L7,7)="REVISAR"</formula>
    </cfRule>
    <cfRule type="expression" dxfId="57" priority="31">
      <formula>LEFT(L7,6)="FALTAN"</formula>
    </cfRule>
    <cfRule type="expression" dxfId="56" priority="32">
      <formula>LEFT(L7,13)="SIN ACTIVIDAD"</formula>
    </cfRule>
  </conditionalFormatting>
  <conditionalFormatting sqref="O17:O24">
    <cfRule type="dataBar" priority="50">
      <dataBar>
        <cfvo type="min"/>
        <cfvo type="max"/>
        <color rgb="FF5E91BB"/>
      </dataBar>
    </cfRule>
    <cfRule type="dataBar" priority="52">
      <dataBar>
        <cfvo type="min"/>
        <cfvo type="max"/>
        <color rgb="FF5E91BB"/>
      </dataBar>
      <extLst>
        <ext xmlns:x14="http://schemas.microsoft.com/office/spreadsheetml/2009/9/main" uri="{B025F937-C7B1-47D3-B67F-A62EFF666E3E}">
          <x14:id>{C982FCDA-F58F-69CB-B7AD-1215C85F18FA}</x14:id>
        </ext>
      </extLst>
    </cfRule>
  </conditionalFormatting>
  <conditionalFormatting sqref="P17:P24">
    <cfRule type="expression" dxfId="55" priority="41">
      <formula>LEFT(P17,10)="SOBRECARGA"</formula>
    </cfRule>
    <cfRule type="expression" dxfId="54" priority="42">
      <formula>LEFT(P17,11)="SIN HOLGURA"</formula>
    </cfRule>
    <cfRule type="expression" dxfId="53" priority="43">
      <formula>LEFT(P17,11)="CON HOLGURA"</formula>
    </cfRule>
    <cfRule type="expression" dxfId="52" priority="44">
      <formula>LEFT(P17,2)="OK"</formula>
    </cfRule>
    <cfRule type="expression" dxfId="51" priority="45">
      <formula>LEFT(P17,5)="LISTO"</formula>
    </cfRule>
    <cfRule type="expression" dxfId="50" priority="46">
      <formula>LEFT(P17,7)="REVISAR"</formula>
    </cfRule>
    <cfRule type="expression" dxfId="49" priority="47">
      <formula>LEFT(P17,6)="FALTAN"</formula>
    </cfRule>
    <cfRule type="expression" dxfId="48" priority="48">
      <formula>LEFT(P17,13)="SIN ACTIVIDAD"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B648DB-889E-B2B0-6777-DDD9B489AB02}">
            <x14:dataBar>
              <x14:cfvo type="min"/>
              <x14:cfvo type="max"/>
              <x14:negativeFillColor auto="1"/>
              <x14:axisColor auto="1"/>
            </x14:dataBar>
          </x14:cfRule>
          <xm:sqref>G16:G47</xm:sqref>
        </x14:conditionalFormatting>
        <x14:conditionalFormatting xmlns:xm="http://schemas.microsoft.com/office/excel/2006/main">
          <x14:cfRule type="dataBar" id="{C982FCDA-F58F-69CB-B7AD-1215C85F18FA}">
            <x14:dataBar>
              <x14:cfvo type="min"/>
              <x14:cfvo type="max"/>
              <x14:negativeFillColor auto="1"/>
              <x14:axisColor auto="1"/>
            </x14:dataBar>
          </x14:cfRule>
          <xm:sqref>O17:O24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S76"/>
  <sheetViews>
    <sheetView workbookViewId="0">
      <pane ySplit="11" topLeftCell="A12" activePane="bottomLeft" state="frozen"/>
      <selection pane="bottomLeft"/>
    </sheetView>
  </sheetViews>
  <sheetFormatPr baseColWidth="10" defaultColWidth="8.796875" defaultRowHeight="13.8"/>
  <cols>
    <col min="1" max="1" width="3" customWidth="1"/>
    <col min="2" max="2" width="15" customWidth="1"/>
    <col min="3" max="3" width="21" customWidth="1"/>
    <col min="4" max="8" width="17" customWidth="1"/>
    <col min="9" max="9" width="22" customWidth="1"/>
    <col min="10" max="11" width="15" customWidth="1"/>
    <col min="12" max="12" width="16" customWidth="1"/>
    <col min="13" max="13" width="22" customWidth="1"/>
    <col min="14" max="19" width="16" customWidth="1"/>
  </cols>
  <sheetData>
    <row r="2" spans="2:19" ht="34.049999999999997" customHeight="1">
      <c r="B2" s="9" t="s">
        <v>181</v>
      </c>
      <c r="C2" s="9" t="s">
        <v>181</v>
      </c>
      <c r="D2" s="9" t="s">
        <v>181</v>
      </c>
      <c r="E2" s="9" t="s">
        <v>181</v>
      </c>
      <c r="F2" s="9" t="s">
        <v>181</v>
      </c>
      <c r="G2" s="9" t="s">
        <v>181</v>
      </c>
      <c r="H2" s="9" t="s">
        <v>181</v>
      </c>
      <c r="I2" s="9" t="s">
        <v>181</v>
      </c>
      <c r="J2" s="9" t="s">
        <v>181</v>
      </c>
      <c r="K2" s="9" t="s">
        <v>181</v>
      </c>
      <c r="L2" s="9" t="s">
        <v>181</v>
      </c>
      <c r="M2" s="9" t="s">
        <v>181</v>
      </c>
      <c r="N2" s="1"/>
      <c r="O2" s="1"/>
      <c r="P2" s="1"/>
      <c r="Q2" s="1"/>
      <c r="R2" s="1"/>
      <c r="S2" s="1"/>
    </row>
    <row r="3" spans="2:19" ht="34.049999999999997" customHeight="1">
      <c r="B3" s="9" t="s">
        <v>181</v>
      </c>
      <c r="C3" s="9" t="s">
        <v>181</v>
      </c>
      <c r="D3" s="9" t="s">
        <v>181</v>
      </c>
      <c r="E3" s="9" t="s">
        <v>181</v>
      </c>
      <c r="F3" s="9" t="s">
        <v>181</v>
      </c>
      <c r="G3" s="9" t="s">
        <v>181</v>
      </c>
      <c r="H3" s="9" t="s">
        <v>181</v>
      </c>
      <c r="I3" s="9" t="s">
        <v>181</v>
      </c>
      <c r="J3" s="9" t="s">
        <v>181</v>
      </c>
      <c r="K3" s="9" t="s">
        <v>181</v>
      </c>
      <c r="L3" s="9" t="s">
        <v>181</v>
      </c>
      <c r="M3" s="9" t="s">
        <v>181</v>
      </c>
      <c r="N3" s="1"/>
      <c r="O3" s="1"/>
      <c r="P3" s="1"/>
      <c r="Q3" s="1"/>
      <c r="R3" s="1"/>
      <c r="S3" s="1"/>
    </row>
    <row r="4" spans="2:19" ht="30" customHeight="1">
      <c r="B4" s="10" t="s">
        <v>182</v>
      </c>
      <c r="C4" s="10" t="s">
        <v>182</v>
      </c>
      <c r="D4" s="10" t="s">
        <v>182</v>
      </c>
      <c r="E4" s="10" t="s">
        <v>182</v>
      </c>
      <c r="F4" s="10" t="s">
        <v>182</v>
      </c>
      <c r="G4" s="10" t="s">
        <v>182</v>
      </c>
      <c r="H4" s="10" t="s">
        <v>182</v>
      </c>
      <c r="I4" s="10" t="s">
        <v>182</v>
      </c>
      <c r="J4" s="10" t="s">
        <v>182</v>
      </c>
      <c r="K4" s="10" t="s">
        <v>182</v>
      </c>
      <c r="L4" s="10" t="s">
        <v>182</v>
      </c>
      <c r="M4" s="10" t="s">
        <v>182</v>
      </c>
      <c r="N4" s="1"/>
      <c r="O4" s="1"/>
      <c r="P4" s="1"/>
      <c r="Q4" s="1"/>
      <c r="R4" s="1"/>
      <c r="S4" s="1"/>
    </row>
    <row r="5" spans="2:19" ht="24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2:19" ht="24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19" ht="24" customHeight="1">
      <c r="B7" s="1" t="s">
        <v>183</v>
      </c>
      <c r="C7" s="3" t="str">
        <f>'06 Evaluacion'!L7</f>
        <v>LISTO</v>
      </c>
      <c r="D7" s="1"/>
      <c r="E7" s="1" t="s">
        <v>184</v>
      </c>
      <c r="F7" s="3" t="str">
        <f>IF(OR(AND(M12&lt;&gt;"",M12&lt;&gt;"OK"),AND(M13&lt;&gt;"",M13&lt;&gt;"OK"),AND(M14&lt;&gt;"",M14&lt;&gt;"OK"),AND(M15&lt;&gt;"",M15&lt;&gt;"OK"),AND(M16&lt;&gt;"",M16&lt;&gt;"OK"),AND(M17&lt;&gt;"",M17&lt;&gt;"OK"),AND(M18&lt;&gt;"",M18&lt;&gt;"OK"),AND(M19&lt;&gt;"",M19&lt;&gt;"OK"),AND(M26&lt;&gt;"",M26&lt;&gt;"OK"),AND(M27&lt;&gt;"",M27&lt;&gt;"OK"),AND(M28&lt;&gt;"",M28&lt;&gt;"OK"),AND(M29&lt;&gt;"",M29&lt;&gt;"OK"),AND(M30&lt;&gt;"",M30&lt;&gt;"OK"),AND(M31&lt;&gt;"",M31&lt;&gt;"OK"),AND(M32&lt;&gt;"",M32&lt;&gt;"OK"),AND(M33&lt;&gt;"",M33&lt;&gt;"OK")),"REVISAR","OK")</f>
        <v>OK</v>
      </c>
      <c r="G7" s="1"/>
      <c r="H7" s="1"/>
      <c r="I7" s="1"/>
      <c r="J7" s="1"/>
      <c r="K7" s="1" t="s">
        <v>185</v>
      </c>
      <c r="L7" s="3" t="str">
        <f>IF(AND(C7="LISTO",F7="OK"),"LISTO","REVISAR")</f>
        <v>LISTO</v>
      </c>
      <c r="M7" s="1"/>
      <c r="N7" s="1"/>
      <c r="O7" s="1"/>
      <c r="P7" s="1"/>
      <c r="Q7" s="1"/>
      <c r="R7" s="1"/>
      <c r="S7" s="1"/>
    </row>
    <row r="8" spans="2:19" ht="24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ht="30" customHeight="1">
      <c r="B9" s="11" t="s">
        <v>186</v>
      </c>
      <c r="C9" s="11" t="s">
        <v>186</v>
      </c>
      <c r="D9" s="11" t="s">
        <v>186</v>
      </c>
      <c r="E9" s="11" t="s">
        <v>186</v>
      </c>
      <c r="F9" s="11" t="s">
        <v>186</v>
      </c>
      <c r="G9" s="11" t="s">
        <v>186</v>
      </c>
      <c r="H9" s="11" t="s">
        <v>186</v>
      </c>
      <c r="I9" s="11" t="s">
        <v>186</v>
      </c>
      <c r="J9" s="11" t="s">
        <v>186</v>
      </c>
      <c r="K9" s="11" t="s">
        <v>186</v>
      </c>
      <c r="L9" s="11" t="s">
        <v>186</v>
      </c>
      <c r="M9" s="11" t="s">
        <v>186</v>
      </c>
      <c r="N9" s="1"/>
      <c r="O9" s="1"/>
      <c r="P9" s="1"/>
      <c r="Q9" s="1"/>
      <c r="R9" s="1"/>
      <c r="S9" s="1"/>
    </row>
    <row r="10" spans="2:19" ht="24" customHeigh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ht="36" customHeight="1">
      <c r="B11" s="2" t="s">
        <v>116</v>
      </c>
      <c r="C11" s="2" t="s">
        <v>117</v>
      </c>
      <c r="D11" s="2" t="s">
        <v>187</v>
      </c>
      <c r="E11" s="2" t="s">
        <v>188</v>
      </c>
      <c r="F11" s="2" t="s">
        <v>189</v>
      </c>
      <c r="G11" s="2" t="s">
        <v>190</v>
      </c>
      <c r="H11" s="2" t="s">
        <v>191</v>
      </c>
      <c r="I11" s="2" t="s">
        <v>192</v>
      </c>
      <c r="J11" s="2" t="s">
        <v>193</v>
      </c>
      <c r="K11" s="2" t="s">
        <v>194</v>
      </c>
      <c r="L11" s="2" t="s">
        <v>195</v>
      </c>
      <c r="M11" s="2" t="s">
        <v>127</v>
      </c>
      <c r="N11" s="1"/>
      <c r="O11" s="1"/>
      <c r="P11" s="1"/>
      <c r="Q11" s="1"/>
      <c r="R11" s="1"/>
      <c r="S11" s="1"/>
    </row>
    <row r="12" spans="2:19" ht="27" customHeight="1">
      <c r="B12" s="3" t="str">
        <f>'03 MPS'!A12</f>
        <v>P01</v>
      </c>
      <c r="C12" s="3" t="str">
        <f>IF('03 MPS'!B12="","",'03 MPS'!B12)</f>
        <v>Mesa</v>
      </c>
      <c r="D12" s="8">
        <v>-12</v>
      </c>
      <c r="E12" s="8">
        <v>12</v>
      </c>
      <c r="F12" s="8"/>
      <c r="G12" s="8"/>
      <c r="H12" s="8"/>
      <c r="I12" s="8"/>
      <c r="J12" s="8"/>
      <c r="K12" s="8"/>
      <c r="L12" s="3">
        <f t="shared" ref="L12:L19" si="0">IF(C12="","",SUM(D12:K12))</f>
        <v>0</v>
      </c>
      <c r="M12" s="3" t="str">
        <f t="shared" ref="M12:M19" si="1">IF(C12="",IF(COUNT(D12:K12)&gt;0,"REVISAR PRODUCTO",""),"OK")</f>
        <v>OK</v>
      </c>
      <c r="N12" s="1"/>
      <c r="O12" s="1"/>
      <c r="P12" s="1"/>
      <c r="Q12" s="1"/>
      <c r="R12" s="1"/>
      <c r="S12" s="1"/>
    </row>
    <row r="13" spans="2:19" ht="27" customHeight="1">
      <c r="B13" s="3" t="str">
        <f>'03 MPS'!A13</f>
        <v>P02</v>
      </c>
      <c r="C13" s="3" t="str">
        <f>IF('03 MPS'!B13="","",'03 MPS'!B13)</f>
        <v>Silla</v>
      </c>
      <c r="D13" s="8"/>
      <c r="E13" s="8"/>
      <c r="F13" s="8"/>
      <c r="G13" s="8"/>
      <c r="H13" s="8"/>
      <c r="I13" s="8"/>
      <c r="J13" s="8"/>
      <c r="K13" s="8"/>
      <c r="L13" s="3">
        <f t="shared" si="0"/>
        <v>0</v>
      </c>
      <c r="M13" s="3" t="str">
        <f t="shared" si="1"/>
        <v>OK</v>
      </c>
      <c r="N13" s="1"/>
      <c r="O13" s="1"/>
      <c r="P13" s="1"/>
      <c r="Q13" s="1"/>
      <c r="R13" s="1"/>
      <c r="S13" s="1"/>
    </row>
    <row r="14" spans="2:19" ht="27" customHeight="1">
      <c r="B14" s="3" t="str">
        <f>'03 MPS'!A14</f>
        <v>P03</v>
      </c>
      <c r="C14" s="3" t="str">
        <f>IF('03 MPS'!B14="","",'03 MPS'!B14)</f>
        <v/>
      </c>
      <c r="D14" s="8"/>
      <c r="E14" s="8"/>
      <c r="F14" s="8"/>
      <c r="G14" s="8"/>
      <c r="H14" s="8"/>
      <c r="I14" s="8"/>
      <c r="J14" s="8"/>
      <c r="K14" s="8"/>
      <c r="L14" s="3" t="str">
        <f t="shared" si="0"/>
        <v/>
      </c>
      <c r="M14" s="3" t="str">
        <f t="shared" si="1"/>
        <v/>
      </c>
      <c r="N14" s="1"/>
      <c r="O14" s="1"/>
      <c r="P14" s="1"/>
      <c r="Q14" s="1"/>
      <c r="R14" s="1"/>
      <c r="S14" s="1"/>
    </row>
    <row r="15" spans="2:19" ht="27" customHeight="1">
      <c r="B15" s="3" t="str">
        <f>'03 MPS'!A15</f>
        <v>P04</v>
      </c>
      <c r="C15" s="3" t="str">
        <f>IF('03 MPS'!B15="","",'03 MPS'!B15)</f>
        <v/>
      </c>
      <c r="D15" s="8"/>
      <c r="E15" s="8"/>
      <c r="F15" s="8"/>
      <c r="G15" s="8"/>
      <c r="H15" s="8"/>
      <c r="I15" s="8"/>
      <c r="J15" s="8"/>
      <c r="K15" s="8"/>
      <c r="L15" s="3" t="str">
        <f t="shared" si="0"/>
        <v/>
      </c>
      <c r="M15" s="3" t="str">
        <f t="shared" si="1"/>
        <v/>
      </c>
      <c r="N15" s="1"/>
      <c r="O15" s="1"/>
      <c r="P15" s="1"/>
      <c r="Q15" s="1"/>
      <c r="R15" s="1"/>
      <c r="S15" s="1"/>
    </row>
    <row r="16" spans="2:19" ht="27" customHeight="1">
      <c r="B16" s="3" t="str">
        <f>'03 MPS'!A16</f>
        <v>P05</v>
      </c>
      <c r="C16" s="3" t="str">
        <f>IF('03 MPS'!B16="","",'03 MPS'!B16)</f>
        <v/>
      </c>
      <c r="D16" s="8"/>
      <c r="E16" s="8"/>
      <c r="F16" s="8"/>
      <c r="G16" s="8"/>
      <c r="H16" s="8"/>
      <c r="I16" s="8"/>
      <c r="J16" s="8"/>
      <c r="K16" s="8"/>
      <c r="L16" s="3" t="str">
        <f t="shared" si="0"/>
        <v/>
      </c>
      <c r="M16" s="3" t="str">
        <f t="shared" si="1"/>
        <v/>
      </c>
      <c r="N16" s="1"/>
      <c r="O16" s="1"/>
      <c r="P16" s="1"/>
      <c r="Q16" s="1"/>
      <c r="R16" s="1"/>
      <c r="S16" s="1"/>
    </row>
    <row r="17" spans="2:19" ht="27" customHeight="1">
      <c r="B17" s="3" t="str">
        <f>'03 MPS'!A17</f>
        <v>P06</v>
      </c>
      <c r="C17" s="3" t="str">
        <f>IF('03 MPS'!B17="","",'03 MPS'!B17)</f>
        <v/>
      </c>
      <c r="D17" s="8"/>
      <c r="E17" s="8"/>
      <c r="F17" s="8"/>
      <c r="G17" s="8"/>
      <c r="H17" s="8"/>
      <c r="I17" s="8"/>
      <c r="J17" s="8"/>
      <c r="K17" s="8"/>
      <c r="L17" s="3" t="str">
        <f t="shared" si="0"/>
        <v/>
      </c>
      <c r="M17" s="3" t="str">
        <f t="shared" si="1"/>
        <v/>
      </c>
      <c r="N17" s="1"/>
      <c r="O17" s="1"/>
      <c r="P17" s="1"/>
      <c r="Q17" s="1"/>
      <c r="R17" s="1"/>
      <c r="S17" s="1"/>
    </row>
    <row r="18" spans="2:19" ht="27" customHeight="1">
      <c r="B18" s="3" t="str">
        <f>'03 MPS'!A18</f>
        <v>P07</v>
      </c>
      <c r="C18" s="3" t="str">
        <f>IF('03 MPS'!B18="","",'03 MPS'!B18)</f>
        <v/>
      </c>
      <c r="D18" s="8"/>
      <c r="E18" s="8"/>
      <c r="F18" s="8"/>
      <c r="G18" s="8"/>
      <c r="H18" s="8"/>
      <c r="I18" s="8"/>
      <c r="J18" s="8"/>
      <c r="K18" s="8"/>
      <c r="L18" s="3" t="str">
        <f t="shared" si="0"/>
        <v/>
      </c>
      <c r="M18" s="3" t="str">
        <f t="shared" si="1"/>
        <v/>
      </c>
      <c r="N18" s="1"/>
      <c r="O18" s="1"/>
      <c r="P18" s="1"/>
      <c r="Q18" s="1"/>
      <c r="R18" s="1"/>
      <c r="S18" s="1"/>
    </row>
    <row r="19" spans="2:19" ht="27" customHeight="1">
      <c r="B19" s="3" t="str">
        <f>'03 MPS'!A19</f>
        <v>P08</v>
      </c>
      <c r="C19" s="3" t="str">
        <f>IF('03 MPS'!B19="","",'03 MPS'!B19)</f>
        <v/>
      </c>
      <c r="D19" s="8"/>
      <c r="E19" s="8"/>
      <c r="F19" s="8"/>
      <c r="G19" s="8"/>
      <c r="H19" s="8"/>
      <c r="I19" s="8"/>
      <c r="J19" s="8"/>
      <c r="K19" s="8"/>
      <c r="L19" s="3" t="str">
        <f t="shared" si="0"/>
        <v/>
      </c>
      <c r="M19" s="3" t="str">
        <f t="shared" si="1"/>
        <v/>
      </c>
      <c r="N19" s="1"/>
      <c r="O19" s="1"/>
      <c r="P19" s="1"/>
      <c r="Q19" s="1"/>
      <c r="R19" s="1"/>
      <c r="S19" s="1"/>
    </row>
    <row r="20" spans="2:19" ht="24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 ht="25.05" customHeight="1">
      <c r="B21" s="12" t="s">
        <v>196</v>
      </c>
      <c r="C21" s="12" t="s">
        <v>196</v>
      </c>
      <c r="D21" s="12" t="s">
        <v>196</v>
      </c>
      <c r="E21" s="12" t="s">
        <v>196</v>
      </c>
      <c r="F21" s="12" t="s">
        <v>196</v>
      </c>
      <c r="G21" s="12" t="s">
        <v>196</v>
      </c>
      <c r="H21" s="12" t="s">
        <v>196</v>
      </c>
      <c r="I21" s="12" t="s">
        <v>196</v>
      </c>
      <c r="J21" s="12" t="s">
        <v>196</v>
      </c>
      <c r="K21" s="12" t="s">
        <v>196</v>
      </c>
      <c r="L21" s="12" t="s">
        <v>196</v>
      </c>
      <c r="M21" s="12" t="s">
        <v>196</v>
      </c>
      <c r="N21" s="1"/>
      <c r="O21" s="1"/>
      <c r="P21" s="1"/>
      <c r="Q21" s="1"/>
      <c r="R21" s="1"/>
      <c r="S21" s="1"/>
    </row>
    <row r="22" spans="2:19" ht="25.05" customHeight="1">
      <c r="B22" s="12" t="s">
        <v>196</v>
      </c>
      <c r="C22" s="12" t="s">
        <v>196</v>
      </c>
      <c r="D22" s="12" t="s">
        <v>196</v>
      </c>
      <c r="E22" s="12" t="s">
        <v>196</v>
      </c>
      <c r="F22" s="12" t="s">
        <v>196</v>
      </c>
      <c r="G22" s="12" t="s">
        <v>196</v>
      </c>
      <c r="H22" s="12" t="s">
        <v>196</v>
      </c>
      <c r="I22" s="12" t="s">
        <v>196</v>
      </c>
      <c r="J22" s="12" t="s">
        <v>196</v>
      </c>
      <c r="K22" s="12" t="s">
        <v>196</v>
      </c>
      <c r="L22" s="12" t="s">
        <v>196</v>
      </c>
      <c r="M22" s="12" t="s">
        <v>196</v>
      </c>
      <c r="N22" s="1"/>
      <c r="O22" s="1"/>
      <c r="P22" s="1"/>
      <c r="Q22" s="1"/>
      <c r="R22" s="1"/>
      <c r="S22" s="1"/>
    </row>
    <row r="23" spans="2:19" ht="24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 ht="30" customHeight="1">
      <c r="B24" s="11" t="s">
        <v>197</v>
      </c>
      <c r="C24" s="11" t="s">
        <v>197</v>
      </c>
      <c r="D24" s="11" t="s">
        <v>197</v>
      </c>
      <c r="E24" s="11" t="s">
        <v>197</v>
      </c>
      <c r="F24" s="11" t="s">
        <v>197</v>
      </c>
      <c r="G24" s="11" t="s">
        <v>197</v>
      </c>
      <c r="H24" s="11" t="s">
        <v>197</v>
      </c>
      <c r="I24" s="11" t="s">
        <v>197</v>
      </c>
      <c r="J24" s="11" t="s">
        <v>197</v>
      </c>
      <c r="K24" s="11" t="s">
        <v>197</v>
      </c>
      <c r="L24" s="11" t="s">
        <v>197</v>
      </c>
      <c r="M24" s="11" t="s">
        <v>197</v>
      </c>
      <c r="N24" s="1"/>
      <c r="O24" s="1"/>
      <c r="P24" s="1"/>
      <c r="Q24" s="1"/>
      <c r="R24" s="1"/>
      <c r="S24" s="1"/>
    </row>
    <row r="25" spans="2:19" ht="36" customHeight="1"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2" t="s">
        <v>122</v>
      </c>
      <c r="I25" s="2" t="s">
        <v>123</v>
      </c>
      <c r="J25" s="2" t="s">
        <v>124</v>
      </c>
      <c r="K25" s="2" t="s">
        <v>125</v>
      </c>
      <c r="L25" s="2" t="s">
        <v>126</v>
      </c>
      <c r="M25" s="2" t="s">
        <v>127</v>
      </c>
      <c r="N25" s="1"/>
      <c r="O25" s="1"/>
      <c r="P25" s="1"/>
      <c r="Q25" s="1"/>
      <c r="R25" s="1"/>
      <c r="S25" s="1"/>
    </row>
    <row r="26" spans="2:19" ht="24" customHeight="1">
      <c r="B26" s="3" t="str">
        <f>'03 MPS'!A12</f>
        <v>P01</v>
      </c>
      <c r="C26" s="3" t="str">
        <f>IF('03 MPS'!B12="","",'03 MPS'!B12)</f>
        <v>Mesa</v>
      </c>
      <c r="D26" s="3">
        <f>IF($C26="","",'03 MPS'!C12+IF(D12="",0,D12))</f>
        <v>68</v>
      </c>
      <c r="E26" s="3">
        <f>IF($C26="","",'03 MPS'!D12+IF(E12="",0,E12))</f>
        <v>72</v>
      </c>
      <c r="F26" s="3">
        <f>IF($C26="","",'03 MPS'!E12+IF(F12="",0,F12))</f>
        <v>0</v>
      </c>
      <c r="G26" s="3">
        <f>IF($C26="","",'03 MPS'!F12+IF(G12="",0,G12))</f>
        <v>0</v>
      </c>
      <c r="H26" s="3">
        <f>IF($C26="","",'03 MPS'!G12+IF(H12="",0,H12))</f>
        <v>0</v>
      </c>
      <c r="I26" s="3">
        <f>IF($C26="","",'03 MPS'!H12+IF(I12="",0,I12))</f>
        <v>0</v>
      </c>
      <c r="J26" s="3">
        <f>IF($C26="","",'03 MPS'!I12+IF(J12="",0,J12))</f>
        <v>0</v>
      </c>
      <c r="K26" s="3">
        <f>IF($C26="","",'03 MPS'!J12+IF(K12="",0,K12))</f>
        <v>0</v>
      </c>
      <c r="L26" s="3">
        <f t="shared" ref="L26:L33" si="2">IF(C26="","",SUM(D26:K26))</f>
        <v>140</v>
      </c>
      <c r="M26" s="3" t="str">
        <f t="shared" ref="M26:M33" si="3">IF(C26="",IF(COUNT(D12:K12)&gt;0,"REVISAR PRODUCTO",""),IF(MIN(D26:K26)&lt;0,"REVISAR NEGATIVOS","OK"))</f>
        <v>OK</v>
      </c>
      <c r="N26" s="1"/>
      <c r="O26" s="1"/>
      <c r="P26" s="1"/>
      <c r="Q26" s="1"/>
      <c r="R26" s="1"/>
      <c r="S26" s="1"/>
    </row>
    <row r="27" spans="2:19" ht="24" customHeight="1">
      <c r="B27" s="3" t="str">
        <f>'03 MPS'!A13</f>
        <v>P02</v>
      </c>
      <c r="C27" s="3" t="str">
        <f>IF('03 MPS'!B13="","",'03 MPS'!B13)</f>
        <v>Silla</v>
      </c>
      <c r="D27" s="3">
        <f>IF($C27="","",'03 MPS'!C13+IF(D13="",0,D13))</f>
        <v>120</v>
      </c>
      <c r="E27" s="3">
        <f>IF($C27="","",'03 MPS'!D13+IF(E13="",0,E13))</f>
        <v>100</v>
      </c>
      <c r="F27" s="3">
        <f>IF($C27="","",'03 MPS'!E13+IF(F13="",0,F13))</f>
        <v>0</v>
      </c>
      <c r="G27" s="3">
        <f>IF($C27="","",'03 MPS'!F13+IF(G13="",0,G13))</f>
        <v>0</v>
      </c>
      <c r="H27" s="3">
        <f>IF($C27="","",'03 MPS'!G13+IF(H13="",0,H13))</f>
        <v>0</v>
      </c>
      <c r="I27" s="3">
        <f>IF($C27="","",'03 MPS'!H13+IF(I13="",0,I13))</f>
        <v>0</v>
      </c>
      <c r="J27" s="3">
        <f>IF($C27="","",'03 MPS'!I13+IF(J13="",0,J13))</f>
        <v>0</v>
      </c>
      <c r="K27" s="3">
        <f>IF($C27="","",'03 MPS'!J13+IF(K13="",0,K13))</f>
        <v>0</v>
      </c>
      <c r="L27" s="3">
        <f t="shared" si="2"/>
        <v>220</v>
      </c>
      <c r="M27" s="3" t="str">
        <f t="shared" si="3"/>
        <v>OK</v>
      </c>
      <c r="N27" s="1"/>
      <c r="O27" s="1"/>
      <c r="P27" s="1"/>
      <c r="Q27" s="1"/>
      <c r="R27" s="1"/>
      <c r="S27" s="1"/>
    </row>
    <row r="28" spans="2:19" ht="24" customHeight="1">
      <c r="B28" s="3" t="str">
        <f>'03 MPS'!A14</f>
        <v>P03</v>
      </c>
      <c r="C28" s="3" t="str">
        <f>IF('03 MPS'!B14="","",'03 MPS'!B14)</f>
        <v/>
      </c>
      <c r="D28" s="3" t="str">
        <f>IF($C28="","",'03 MPS'!C14+IF(D14="",0,D14))</f>
        <v/>
      </c>
      <c r="E28" s="3" t="str">
        <f>IF($C28="","",'03 MPS'!D14+IF(E14="",0,E14))</f>
        <v/>
      </c>
      <c r="F28" s="3" t="str">
        <f>IF($C28="","",'03 MPS'!E14+IF(F14="",0,F14))</f>
        <v/>
      </c>
      <c r="G28" s="3" t="str">
        <f>IF($C28="","",'03 MPS'!F14+IF(G14="",0,G14))</f>
        <v/>
      </c>
      <c r="H28" s="3" t="str">
        <f>IF($C28="","",'03 MPS'!G14+IF(H14="",0,H14))</f>
        <v/>
      </c>
      <c r="I28" s="3" t="str">
        <f>IF($C28="","",'03 MPS'!H14+IF(I14="",0,I14))</f>
        <v/>
      </c>
      <c r="J28" s="3" t="str">
        <f>IF($C28="","",'03 MPS'!I14+IF(J14="",0,J14))</f>
        <v/>
      </c>
      <c r="K28" s="3" t="str">
        <f>IF($C28="","",'03 MPS'!J14+IF(K14="",0,K14))</f>
        <v/>
      </c>
      <c r="L28" s="3" t="str">
        <f t="shared" si="2"/>
        <v/>
      </c>
      <c r="M28" s="3" t="str">
        <f t="shared" si="3"/>
        <v/>
      </c>
      <c r="N28" s="1"/>
      <c r="O28" s="1"/>
      <c r="P28" s="1"/>
      <c r="Q28" s="1"/>
      <c r="R28" s="1"/>
      <c r="S28" s="1"/>
    </row>
    <row r="29" spans="2:19" ht="24" customHeight="1">
      <c r="B29" s="3" t="str">
        <f>'03 MPS'!A15</f>
        <v>P04</v>
      </c>
      <c r="C29" s="3" t="str">
        <f>IF('03 MPS'!B15="","",'03 MPS'!B15)</f>
        <v/>
      </c>
      <c r="D29" s="3" t="str">
        <f>IF($C29="","",'03 MPS'!C15+IF(D15="",0,D15))</f>
        <v/>
      </c>
      <c r="E29" s="3" t="str">
        <f>IF($C29="","",'03 MPS'!D15+IF(E15="",0,E15))</f>
        <v/>
      </c>
      <c r="F29" s="3" t="str">
        <f>IF($C29="","",'03 MPS'!E15+IF(F15="",0,F15))</f>
        <v/>
      </c>
      <c r="G29" s="3" t="str">
        <f>IF($C29="","",'03 MPS'!F15+IF(G15="",0,G15))</f>
        <v/>
      </c>
      <c r="H29" s="3" t="str">
        <f>IF($C29="","",'03 MPS'!G15+IF(H15="",0,H15))</f>
        <v/>
      </c>
      <c r="I29" s="3" t="str">
        <f>IF($C29="","",'03 MPS'!H15+IF(I15="",0,I15))</f>
        <v/>
      </c>
      <c r="J29" s="3" t="str">
        <f>IF($C29="","",'03 MPS'!I15+IF(J15="",0,J15))</f>
        <v/>
      </c>
      <c r="K29" s="3" t="str">
        <f>IF($C29="","",'03 MPS'!J15+IF(K15="",0,K15))</f>
        <v/>
      </c>
      <c r="L29" s="3" t="str">
        <f t="shared" si="2"/>
        <v/>
      </c>
      <c r="M29" s="3" t="str">
        <f t="shared" si="3"/>
        <v/>
      </c>
      <c r="N29" s="1"/>
      <c r="O29" s="1"/>
      <c r="P29" s="1"/>
      <c r="Q29" s="1"/>
      <c r="R29" s="1"/>
      <c r="S29" s="1"/>
    </row>
    <row r="30" spans="2:19" ht="24" customHeight="1">
      <c r="B30" s="3" t="str">
        <f>'03 MPS'!A16</f>
        <v>P05</v>
      </c>
      <c r="C30" s="3" t="str">
        <f>IF('03 MPS'!B16="","",'03 MPS'!B16)</f>
        <v/>
      </c>
      <c r="D30" s="3" t="str">
        <f>IF($C30="","",'03 MPS'!C16+IF(D16="",0,D16))</f>
        <v/>
      </c>
      <c r="E30" s="3" t="str">
        <f>IF($C30="","",'03 MPS'!D16+IF(E16="",0,E16))</f>
        <v/>
      </c>
      <c r="F30" s="3" t="str">
        <f>IF($C30="","",'03 MPS'!E16+IF(F16="",0,F16))</f>
        <v/>
      </c>
      <c r="G30" s="3" t="str">
        <f>IF($C30="","",'03 MPS'!F16+IF(G16="",0,G16))</f>
        <v/>
      </c>
      <c r="H30" s="3" t="str">
        <f>IF($C30="","",'03 MPS'!G16+IF(H16="",0,H16))</f>
        <v/>
      </c>
      <c r="I30" s="3" t="str">
        <f>IF($C30="","",'03 MPS'!H16+IF(I16="",0,I16))</f>
        <v/>
      </c>
      <c r="J30" s="3" t="str">
        <f>IF($C30="","",'03 MPS'!I16+IF(J16="",0,J16))</f>
        <v/>
      </c>
      <c r="K30" s="3" t="str">
        <f>IF($C30="","",'03 MPS'!J16+IF(K16="",0,K16))</f>
        <v/>
      </c>
      <c r="L30" s="3" t="str">
        <f t="shared" si="2"/>
        <v/>
      </c>
      <c r="M30" s="3" t="str">
        <f t="shared" si="3"/>
        <v/>
      </c>
      <c r="N30" s="1"/>
      <c r="O30" s="1"/>
      <c r="P30" s="1"/>
      <c r="Q30" s="1"/>
      <c r="R30" s="1"/>
      <c r="S30" s="1"/>
    </row>
    <row r="31" spans="2:19" ht="24" customHeight="1">
      <c r="B31" s="3" t="str">
        <f>'03 MPS'!A17</f>
        <v>P06</v>
      </c>
      <c r="C31" s="3" t="str">
        <f>IF('03 MPS'!B17="","",'03 MPS'!B17)</f>
        <v/>
      </c>
      <c r="D31" s="3" t="str">
        <f>IF($C31="","",'03 MPS'!C17+IF(D17="",0,D17))</f>
        <v/>
      </c>
      <c r="E31" s="3" t="str">
        <f>IF($C31="","",'03 MPS'!D17+IF(E17="",0,E17))</f>
        <v/>
      </c>
      <c r="F31" s="3" t="str">
        <f>IF($C31="","",'03 MPS'!E17+IF(F17="",0,F17))</f>
        <v/>
      </c>
      <c r="G31" s="3" t="str">
        <f>IF($C31="","",'03 MPS'!F17+IF(G17="",0,G17))</f>
        <v/>
      </c>
      <c r="H31" s="3" t="str">
        <f>IF($C31="","",'03 MPS'!G17+IF(H17="",0,H17))</f>
        <v/>
      </c>
      <c r="I31" s="3" t="str">
        <f>IF($C31="","",'03 MPS'!H17+IF(I17="",0,I17))</f>
        <v/>
      </c>
      <c r="J31" s="3" t="str">
        <f>IF($C31="","",'03 MPS'!I17+IF(J17="",0,J17))</f>
        <v/>
      </c>
      <c r="K31" s="3" t="str">
        <f>IF($C31="","",'03 MPS'!J17+IF(K17="",0,K17))</f>
        <v/>
      </c>
      <c r="L31" s="3" t="str">
        <f t="shared" si="2"/>
        <v/>
      </c>
      <c r="M31" s="3" t="str">
        <f t="shared" si="3"/>
        <v/>
      </c>
      <c r="N31" s="1"/>
      <c r="O31" s="1"/>
      <c r="P31" s="1"/>
      <c r="Q31" s="1"/>
      <c r="R31" s="1"/>
      <c r="S31" s="1"/>
    </row>
    <row r="32" spans="2:19" ht="24" customHeight="1">
      <c r="B32" s="3" t="str">
        <f>'03 MPS'!A18</f>
        <v>P07</v>
      </c>
      <c r="C32" s="3" t="str">
        <f>IF('03 MPS'!B18="","",'03 MPS'!B18)</f>
        <v/>
      </c>
      <c r="D32" s="3" t="str">
        <f>IF($C32="","",'03 MPS'!C18+IF(D18="",0,D18))</f>
        <v/>
      </c>
      <c r="E32" s="3" t="str">
        <f>IF($C32="","",'03 MPS'!D18+IF(E18="",0,E18))</f>
        <v/>
      </c>
      <c r="F32" s="3" t="str">
        <f>IF($C32="","",'03 MPS'!E18+IF(F18="",0,F18))</f>
        <v/>
      </c>
      <c r="G32" s="3" t="str">
        <f>IF($C32="","",'03 MPS'!F18+IF(G18="",0,G18))</f>
        <v/>
      </c>
      <c r="H32" s="3" t="str">
        <f>IF($C32="","",'03 MPS'!G18+IF(H18="",0,H18))</f>
        <v/>
      </c>
      <c r="I32" s="3" t="str">
        <f>IF($C32="","",'03 MPS'!H18+IF(I18="",0,I18))</f>
        <v/>
      </c>
      <c r="J32" s="3" t="str">
        <f>IF($C32="","",'03 MPS'!I18+IF(J18="",0,J18))</f>
        <v/>
      </c>
      <c r="K32" s="3" t="str">
        <f>IF($C32="","",'03 MPS'!J18+IF(K18="",0,K18))</f>
        <v/>
      </c>
      <c r="L32" s="3" t="str">
        <f t="shared" si="2"/>
        <v/>
      </c>
      <c r="M32" s="3" t="str">
        <f t="shared" si="3"/>
        <v/>
      </c>
      <c r="N32" s="1"/>
      <c r="O32" s="1"/>
      <c r="P32" s="1"/>
      <c r="Q32" s="1"/>
      <c r="R32" s="1"/>
      <c r="S32" s="1"/>
    </row>
    <row r="33" spans="2:19" ht="24" customHeight="1">
      <c r="B33" s="3" t="str">
        <f>'03 MPS'!A19</f>
        <v>P08</v>
      </c>
      <c r="C33" s="3" t="str">
        <f>IF('03 MPS'!B19="","",'03 MPS'!B19)</f>
        <v/>
      </c>
      <c r="D33" s="3" t="str">
        <f>IF($C33="","",'03 MPS'!C19+IF(D19="",0,D19))</f>
        <v/>
      </c>
      <c r="E33" s="3" t="str">
        <f>IF($C33="","",'03 MPS'!D19+IF(E19="",0,E19))</f>
        <v/>
      </c>
      <c r="F33" s="3" t="str">
        <f>IF($C33="","",'03 MPS'!E19+IF(F19="",0,F19))</f>
        <v/>
      </c>
      <c r="G33" s="3" t="str">
        <f>IF($C33="","",'03 MPS'!F19+IF(G19="",0,G19))</f>
        <v/>
      </c>
      <c r="H33" s="3" t="str">
        <f>IF($C33="","",'03 MPS'!G19+IF(H19="",0,H19))</f>
        <v/>
      </c>
      <c r="I33" s="3" t="str">
        <f>IF($C33="","",'03 MPS'!H19+IF(I19="",0,I19))</f>
        <v/>
      </c>
      <c r="J33" s="3" t="str">
        <f>IF($C33="","",'03 MPS'!I19+IF(J19="",0,J19))</f>
        <v/>
      </c>
      <c r="K33" s="3" t="str">
        <f>IF($C33="","",'03 MPS'!J19+IF(K19="",0,K19))</f>
        <v/>
      </c>
      <c r="L33" s="3" t="str">
        <f t="shared" si="2"/>
        <v/>
      </c>
      <c r="M33" s="3" t="str">
        <f t="shared" si="3"/>
        <v/>
      </c>
      <c r="N33" s="1"/>
      <c r="O33" s="1"/>
      <c r="P33" s="1"/>
      <c r="Q33" s="1"/>
      <c r="R33" s="1"/>
      <c r="S33" s="1"/>
    </row>
    <row r="34" spans="2:19" ht="24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ht="24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ht="24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ht="30" customHeight="1">
      <c r="B37" s="11" t="s">
        <v>198</v>
      </c>
      <c r="C37" s="11" t="s">
        <v>198</v>
      </c>
      <c r="D37" s="11" t="s">
        <v>198</v>
      </c>
      <c r="E37" s="11" t="s">
        <v>198</v>
      </c>
      <c r="F37" s="11" t="s">
        <v>198</v>
      </c>
      <c r="G37" s="11" t="s">
        <v>198</v>
      </c>
      <c r="H37" s="11" t="s">
        <v>198</v>
      </c>
      <c r="I37" s="11" t="s">
        <v>198</v>
      </c>
      <c r="J37" s="11" t="s">
        <v>198</v>
      </c>
      <c r="K37" s="11" t="s">
        <v>198</v>
      </c>
      <c r="L37" s="11" t="s">
        <v>198</v>
      </c>
      <c r="M37" s="11" t="s">
        <v>198</v>
      </c>
      <c r="N37" s="1"/>
      <c r="O37" s="1"/>
      <c r="P37" s="1"/>
      <c r="Q37" s="1"/>
      <c r="R37" s="1"/>
      <c r="S37" s="1"/>
    </row>
    <row r="38" spans="2:19" ht="24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ht="24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ht="36" customHeight="1">
      <c r="B40" s="2" t="s">
        <v>168</v>
      </c>
      <c r="C40" s="2" t="s">
        <v>150</v>
      </c>
      <c r="D40" s="2" t="s">
        <v>199</v>
      </c>
      <c r="E40" s="2" t="s">
        <v>200</v>
      </c>
      <c r="F40" s="2" t="s">
        <v>201</v>
      </c>
      <c r="G40" s="2" t="s">
        <v>202</v>
      </c>
      <c r="H40" s="2" t="s">
        <v>203</v>
      </c>
      <c r="I40" s="2" t="s">
        <v>173</v>
      </c>
      <c r="J40" s="1"/>
      <c r="K40" s="2" t="s">
        <v>204</v>
      </c>
      <c r="L40" s="2" t="s">
        <v>205</v>
      </c>
      <c r="M40" s="2" t="s">
        <v>185</v>
      </c>
      <c r="N40" s="1"/>
      <c r="O40" s="1"/>
      <c r="P40" s="1"/>
      <c r="Q40" s="1"/>
      <c r="R40" s="1"/>
      <c r="S40" s="1"/>
    </row>
    <row r="41" spans="2:19" ht="24" customHeight="1">
      <c r="B41" s="3" t="str">
        <f>IF($L$7&lt;&gt;"LISTO","","S1")</f>
        <v>S1</v>
      </c>
      <c r="C41" s="3" t="str">
        <f>IF('06 Evaluacion'!C16="","",'06 Evaluacion'!C16)</f>
        <v>Corte</v>
      </c>
      <c r="D41" s="6">
        <f>IF($L$7&lt;&gt;"LISTO","",'06 Evaluacion'!D16)</f>
        <v>70</v>
      </c>
      <c r="E41" s="6">
        <f>IF(OR($L$7&lt;&gt;"LISTO",C41=""),"",SUMPRODUCT($D$26:$D$33,'04 Tiempos'!$D$12:$D$19))</f>
        <v>64</v>
      </c>
      <c r="F41" s="6">
        <f>IF(OR($L$7&lt;&gt;"LISTO",C41=""),"",'06 Evaluacion'!E16)</f>
        <v>64</v>
      </c>
      <c r="G41" s="6">
        <f t="shared" ref="G41:G72" si="4">IF(OR(E41="",F41=""),"",F41-E41)</f>
        <v>0</v>
      </c>
      <c r="H41" s="7">
        <f t="shared" ref="H41:H72" si="5">IF(OR(E41="",F41=""),"",IF(F41=0,"",E41/F41))</f>
        <v>1</v>
      </c>
      <c r="I41" s="3" t="str">
        <f t="shared" ref="I41:I72" si="6">IF(C41="","",IF($L$7&lt;&gt;"LISTO","REVISAR DATOS",IF(AND(E41=0,F41=0),"SIN ACTIVIDAD",IF(E41&gt;F41,"SOBRECARGA",IF(E41=F41,"SIN HOLGURA","CON HOLGURA")))))</f>
        <v>SIN HOLGURA</v>
      </c>
      <c r="J41" s="1"/>
      <c r="K41" s="1" t="s">
        <v>206</v>
      </c>
      <c r="L41" s="3">
        <f>'06 Evaluacion'!B10</f>
        <v>1</v>
      </c>
      <c r="M41" s="3">
        <f>IF($L$7&lt;&gt;"LISTO","",COUNTIF(I41:I72,"SOBRECARGA"))</f>
        <v>0</v>
      </c>
      <c r="N41" s="1"/>
      <c r="O41" s="1"/>
      <c r="P41" s="1"/>
      <c r="Q41" s="1"/>
      <c r="R41" s="1"/>
      <c r="S41" s="1"/>
    </row>
    <row r="42" spans="2:19" ht="24" customHeight="1">
      <c r="B42" s="3" t="str">
        <f>IF($L$7&lt;&gt;"LISTO","","S1")</f>
        <v>S1</v>
      </c>
      <c r="C42" s="3" t="str">
        <f>IF('06 Evaluacion'!C17="","",'06 Evaluacion'!C17)</f>
        <v>Ensamblaje</v>
      </c>
      <c r="D42" s="6">
        <f>IF($L$7&lt;&gt;"LISTO","",'06 Evaluacion'!D17)</f>
        <v>66</v>
      </c>
      <c r="E42" s="6">
        <f>IF(OR($L$7&lt;&gt;"LISTO",C42=""),"",SUMPRODUCT($D$26:$D$33,'04 Tiempos'!$E$12:$E$19))</f>
        <v>58.8</v>
      </c>
      <c r="F42" s="6">
        <f>IF(OR($L$7&lt;&gt;"LISTO",C42=""),"",'06 Evaluacion'!E17)</f>
        <v>72</v>
      </c>
      <c r="G42" s="6">
        <f t="shared" si="4"/>
        <v>13.200000000000003</v>
      </c>
      <c r="H42" s="7">
        <f t="shared" si="5"/>
        <v>0.81666666666666665</v>
      </c>
      <c r="I42" s="3" t="str">
        <f t="shared" si="6"/>
        <v>CON HOLGURA</v>
      </c>
      <c r="J42" s="1"/>
      <c r="K42" s="1" t="s">
        <v>207</v>
      </c>
      <c r="L42" s="3">
        <f>'06 Evaluacion'!E10</f>
        <v>6</v>
      </c>
      <c r="M42" s="3">
        <f>IF($L$7&lt;&gt;"LISTO","",MAX(0,-MIN(G41:G72)))</f>
        <v>0</v>
      </c>
      <c r="N42" s="1"/>
      <c r="O42" s="1"/>
      <c r="P42" s="1"/>
      <c r="Q42" s="1"/>
      <c r="R42" s="1"/>
      <c r="S42" s="1"/>
    </row>
    <row r="43" spans="2:19" ht="24" customHeight="1">
      <c r="B43" s="3" t="str">
        <f>IF($L$7&lt;&gt;"LISTO","","S1")</f>
        <v>S1</v>
      </c>
      <c r="C43" s="3" t="str">
        <f>IF('06 Evaluacion'!C18="","",'06 Evaluacion'!C18)</f>
        <v/>
      </c>
      <c r="D43" s="6" t="str">
        <f>IF($L$7&lt;&gt;"LISTO","",'06 Evaluacion'!D18)</f>
        <v/>
      </c>
      <c r="E43" s="6" t="str">
        <f>IF(OR($L$7&lt;&gt;"LISTO",C43=""),"",SUMPRODUCT($D$26:$D$33,'04 Tiempos'!$F$12:$F$19))</f>
        <v/>
      </c>
      <c r="F43" s="6" t="str">
        <f>IF(OR($L$7&lt;&gt;"LISTO",C43=""),"",'06 Evaluacion'!E18)</f>
        <v/>
      </c>
      <c r="G43" s="6" t="str">
        <f t="shared" si="4"/>
        <v/>
      </c>
      <c r="H43" s="7" t="str">
        <f t="shared" si="5"/>
        <v/>
      </c>
      <c r="I43" s="3" t="str">
        <f t="shared" si="6"/>
        <v/>
      </c>
      <c r="J43" s="1"/>
      <c r="K43" s="1" t="s">
        <v>208</v>
      </c>
      <c r="L43" s="3">
        <f>SUM('03 MPS'!K12:K19)</f>
        <v>360</v>
      </c>
      <c r="M43" s="3">
        <f>IF($L$7&lt;&gt;"LISTO","",SUM(L26:L33))</f>
        <v>360</v>
      </c>
      <c r="N43" s="1"/>
      <c r="O43" s="1"/>
      <c r="P43" s="1"/>
      <c r="Q43" s="1"/>
      <c r="R43" s="1"/>
      <c r="S43" s="1"/>
    </row>
    <row r="44" spans="2:19" ht="24" customHeight="1">
      <c r="B44" s="3" t="str">
        <f>IF($L$7&lt;&gt;"LISTO","","S1")</f>
        <v>S1</v>
      </c>
      <c r="C44" s="3" t="str">
        <f>IF('06 Evaluacion'!C19="","",'06 Evaluacion'!C19)</f>
        <v/>
      </c>
      <c r="D44" s="6" t="str">
        <f>IF($L$7&lt;&gt;"LISTO","",'06 Evaluacion'!D19)</f>
        <v/>
      </c>
      <c r="E44" s="6" t="str">
        <f>IF(OR($L$7&lt;&gt;"LISTO",C44=""),"",SUMPRODUCT($D$26:$D$33,'04 Tiempos'!$G$12:$G$19))</f>
        <v/>
      </c>
      <c r="F44" s="6" t="str">
        <f>IF(OR($L$7&lt;&gt;"LISTO",C44=""),"",'06 Evaluacion'!E19)</f>
        <v/>
      </c>
      <c r="G44" s="6" t="str">
        <f t="shared" si="4"/>
        <v/>
      </c>
      <c r="H44" s="7" t="str">
        <f t="shared" si="5"/>
        <v/>
      </c>
      <c r="I44" s="3" t="str">
        <f t="shared" si="6"/>
        <v/>
      </c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ht="24" customHeight="1">
      <c r="B45" s="3" t="str">
        <f>IF($L$7&lt;&gt;"LISTO","","S2")</f>
        <v>S2</v>
      </c>
      <c r="C45" s="3" t="str">
        <f>IF('06 Evaluacion'!C20="","",'06 Evaluacion'!C20)</f>
        <v>Corte</v>
      </c>
      <c r="D45" s="6">
        <f>IF($L$7&lt;&gt;"LISTO","",'06 Evaluacion'!D20)</f>
        <v>55</v>
      </c>
      <c r="E45" s="6">
        <f>IF(OR($L$7&lt;&gt;"LISTO",C45=""),"",SUMPRODUCT($E$26:$E$33,'04 Tiempos'!$D$12:$D$19))</f>
        <v>61</v>
      </c>
      <c r="F45" s="6">
        <f>IF(OR($L$7&lt;&gt;"LISTO",C45=""),"",'06 Evaluacion'!E20)</f>
        <v>64</v>
      </c>
      <c r="G45" s="6">
        <f t="shared" si="4"/>
        <v>3</v>
      </c>
      <c r="H45" s="7">
        <f t="shared" si="5"/>
        <v>0.953125</v>
      </c>
      <c r="I45" s="3" t="str">
        <f t="shared" si="6"/>
        <v>CON HOLGURA</v>
      </c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ht="25.95" customHeight="1">
      <c r="B46" s="3" t="str">
        <f>IF($L$7&lt;&gt;"LISTO","","S2")</f>
        <v>S2</v>
      </c>
      <c r="C46" s="3" t="str">
        <f>IF('06 Evaluacion'!C21="","",'06 Evaluacion'!C21)</f>
        <v>Ensamblaje</v>
      </c>
      <c r="D46" s="6">
        <f>IF($L$7&lt;&gt;"LISTO","",'06 Evaluacion'!D21)</f>
        <v>51</v>
      </c>
      <c r="E46" s="6">
        <f>IF(OR($L$7&lt;&gt;"LISTO",C46=""),"",SUMPRODUCT($E$26:$E$33,'04 Tiempos'!$E$12:$E$19))</f>
        <v>58.199999999999996</v>
      </c>
      <c r="F46" s="6">
        <f>IF(OR($L$7&lt;&gt;"LISTO",C46=""),"",'06 Evaluacion'!E21)</f>
        <v>72</v>
      </c>
      <c r="G46" s="6">
        <f t="shared" si="4"/>
        <v>13.800000000000004</v>
      </c>
      <c r="H46" s="7">
        <f t="shared" si="5"/>
        <v>0.80833333333333324</v>
      </c>
      <c r="I46" s="3" t="str">
        <f t="shared" si="6"/>
        <v>CON HOLGURA</v>
      </c>
      <c r="J46" s="1"/>
      <c r="K46" s="13" t="s">
        <v>209</v>
      </c>
      <c r="L46" s="13" t="s">
        <v>209</v>
      </c>
      <c r="M46" s="13" t="s">
        <v>209</v>
      </c>
      <c r="N46" s="1"/>
      <c r="O46" s="1"/>
      <c r="P46" s="1"/>
      <c r="Q46" s="1"/>
      <c r="R46" s="1"/>
      <c r="S46" s="1"/>
    </row>
    <row r="47" spans="2:19" ht="25.95" customHeight="1">
      <c r="B47" s="3" t="str">
        <f>IF($L$7&lt;&gt;"LISTO","","S2")</f>
        <v>S2</v>
      </c>
      <c r="C47" s="3" t="str">
        <f>IF('06 Evaluacion'!C22="","",'06 Evaluacion'!C22)</f>
        <v/>
      </c>
      <c r="D47" s="6" t="str">
        <f>IF($L$7&lt;&gt;"LISTO","",'06 Evaluacion'!D22)</f>
        <v/>
      </c>
      <c r="E47" s="6" t="str">
        <f>IF(OR($L$7&lt;&gt;"LISTO",C47=""),"",SUMPRODUCT($E$26:$E$33,'04 Tiempos'!$F$12:$F$19))</f>
        <v/>
      </c>
      <c r="F47" s="6" t="str">
        <f>IF(OR($L$7&lt;&gt;"LISTO",C47=""),"",'06 Evaluacion'!E22)</f>
        <v/>
      </c>
      <c r="G47" s="6" t="str">
        <f t="shared" si="4"/>
        <v/>
      </c>
      <c r="H47" s="7" t="str">
        <f t="shared" si="5"/>
        <v/>
      </c>
      <c r="I47" s="3" t="str">
        <f t="shared" si="6"/>
        <v/>
      </c>
      <c r="J47" s="1"/>
      <c r="K47" s="13" t="s">
        <v>209</v>
      </c>
      <c r="L47" s="13" t="s">
        <v>209</v>
      </c>
      <c r="M47" s="13" t="s">
        <v>209</v>
      </c>
      <c r="N47" s="1"/>
      <c r="O47" s="1"/>
      <c r="P47" s="1"/>
      <c r="Q47" s="1"/>
      <c r="R47" s="1"/>
      <c r="S47" s="1"/>
    </row>
    <row r="48" spans="2:19" ht="25.95" customHeight="1">
      <c r="B48" s="3" t="str">
        <f>IF($L$7&lt;&gt;"LISTO","","S2")</f>
        <v>S2</v>
      </c>
      <c r="C48" s="3" t="str">
        <f>IF('06 Evaluacion'!C23="","",'06 Evaluacion'!C23)</f>
        <v/>
      </c>
      <c r="D48" s="6" t="str">
        <f>IF($L$7&lt;&gt;"LISTO","",'06 Evaluacion'!D23)</f>
        <v/>
      </c>
      <c r="E48" s="6" t="str">
        <f>IF(OR($L$7&lt;&gt;"LISTO",C48=""),"",SUMPRODUCT($E$26:$E$33,'04 Tiempos'!$G$12:$G$19))</f>
        <v/>
      </c>
      <c r="F48" s="6" t="str">
        <f>IF(OR($L$7&lt;&gt;"LISTO",C48=""),"",'06 Evaluacion'!E23)</f>
        <v/>
      </c>
      <c r="G48" s="6" t="str">
        <f t="shared" si="4"/>
        <v/>
      </c>
      <c r="H48" s="7" t="str">
        <f t="shared" si="5"/>
        <v/>
      </c>
      <c r="I48" s="3" t="str">
        <f t="shared" si="6"/>
        <v/>
      </c>
      <c r="J48" s="1"/>
      <c r="K48" s="13" t="s">
        <v>209</v>
      </c>
      <c r="L48" s="13" t="s">
        <v>209</v>
      </c>
      <c r="M48" s="13" t="s">
        <v>209</v>
      </c>
      <c r="N48" s="1"/>
      <c r="O48" s="1"/>
      <c r="P48" s="1"/>
      <c r="Q48" s="1"/>
      <c r="R48" s="1"/>
      <c r="S48" s="1"/>
    </row>
    <row r="49" spans="2:19" ht="25.95" customHeight="1">
      <c r="B49" s="3" t="str">
        <f>IF($L$7&lt;&gt;"LISTO","","S3")</f>
        <v>S3</v>
      </c>
      <c r="C49" s="3" t="str">
        <f>IF('06 Evaluacion'!C24="","",'06 Evaluacion'!C24)</f>
        <v>Corte</v>
      </c>
      <c r="D49" s="6">
        <f>IF($L$7&lt;&gt;"LISTO","",'06 Evaluacion'!D24)</f>
        <v>0</v>
      </c>
      <c r="E49" s="6">
        <f>IF(OR($L$7&lt;&gt;"LISTO",C49=""),"",SUMPRODUCT($F$26:$F$33,'04 Tiempos'!$D$12:$D$19))</f>
        <v>0</v>
      </c>
      <c r="F49" s="6">
        <f>IF(OR($L$7&lt;&gt;"LISTO",C49=""),"",'06 Evaluacion'!E24)</f>
        <v>0</v>
      </c>
      <c r="G49" s="6">
        <f t="shared" si="4"/>
        <v>0</v>
      </c>
      <c r="H49" s="7" t="str">
        <f t="shared" si="5"/>
        <v/>
      </c>
      <c r="I49" s="3" t="str">
        <f t="shared" si="6"/>
        <v>SIN ACTIVIDAD</v>
      </c>
      <c r="J49" s="1"/>
      <c r="K49" s="13" t="s">
        <v>209</v>
      </c>
      <c r="L49" s="13" t="s">
        <v>209</v>
      </c>
      <c r="M49" s="13" t="s">
        <v>209</v>
      </c>
      <c r="N49" s="1"/>
      <c r="O49" s="1"/>
      <c r="P49" s="1"/>
      <c r="Q49" s="1"/>
      <c r="R49" s="1"/>
      <c r="S49" s="1"/>
    </row>
    <row r="50" spans="2:19" ht="25.95" customHeight="1">
      <c r="B50" s="3" t="str">
        <f>IF($L$7&lt;&gt;"LISTO","","S3")</f>
        <v>S3</v>
      </c>
      <c r="C50" s="3" t="str">
        <f>IF('06 Evaluacion'!C25="","",'06 Evaluacion'!C25)</f>
        <v>Ensamblaje</v>
      </c>
      <c r="D50" s="6">
        <f>IF($L$7&lt;&gt;"LISTO","",'06 Evaluacion'!D25)</f>
        <v>0</v>
      </c>
      <c r="E50" s="6">
        <f>IF(OR($L$7&lt;&gt;"LISTO",C50=""),"",SUMPRODUCT($F$26:$F$33,'04 Tiempos'!$E$12:$E$19))</f>
        <v>0</v>
      </c>
      <c r="F50" s="6">
        <f>IF(OR($L$7&lt;&gt;"LISTO",C50=""),"",'06 Evaluacion'!E25)</f>
        <v>0</v>
      </c>
      <c r="G50" s="6">
        <f t="shared" si="4"/>
        <v>0</v>
      </c>
      <c r="H50" s="7" t="str">
        <f t="shared" si="5"/>
        <v/>
      </c>
      <c r="I50" s="3" t="str">
        <f t="shared" si="6"/>
        <v>SIN ACTIVIDAD</v>
      </c>
      <c r="J50" s="1"/>
      <c r="K50" s="13" t="s">
        <v>209</v>
      </c>
      <c r="L50" s="13" t="s">
        <v>209</v>
      </c>
      <c r="M50" s="13" t="s">
        <v>209</v>
      </c>
      <c r="N50" s="1"/>
      <c r="O50" s="1"/>
      <c r="P50" s="1"/>
      <c r="Q50" s="1"/>
      <c r="R50" s="1"/>
      <c r="S50" s="1"/>
    </row>
    <row r="51" spans="2:19" ht="25.95" customHeight="1">
      <c r="B51" s="3" t="str">
        <f>IF($L$7&lt;&gt;"LISTO","","S3")</f>
        <v>S3</v>
      </c>
      <c r="C51" s="3" t="str">
        <f>IF('06 Evaluacion'!C26="","",'06 Evaluacion'!C26)</f>
        <v/>
      </c>
      <c r="D51" s="6" t="str">
        <f>IF($L$7&lt;&gt;"LISTO","",'06 Evaluacion'!D26)</f>
        <v/>
      </c>
      <c r="E51" s="6" t="str">
        <f>IF(OR($L$7&lt;&gt;"LISTO",C51=""),"",SUMPRODUCT($F$26:$F$33,'04 Tiempos'!$F$12:$F$19))</f>
        <v/>
      </c>
      <c r="F51" s="6" t="str">
        <f>IF(OR($L$7&lt;&gt;"LISTO",C51=""),"",'06 Evaluacion'!E26)</f>
        <v/>
      </c>
      <c r="G51" s="6" t="str">
        <f t="shared" si="4"/>
        <v/>
      </c>
      <c r="H51" s="7" t="str">
        <f t="shared" si="5"/>
        <v/>
      </c>
      <c r="I51" s="3" t="str">
        <f t="shared" si="6"/>
        <v/>
      </c>
      <c r="J51" s="1"/>
      <c r="K51" s="13" t="s">
        <v>209</v>
      </c>
      <c r="L51" s="13" t="s">
        <v>209</v>
      </c>
      <c r="M51" s="13" t="s">
        <v>209</v>
      </c>
      <c r="N51" s="1"/>
      <c r="O51" s="1"/>
      <c r="P51" s="1"/>
      <c r="Q51" s="1"/>
      <c r="R51" s="1"/>
      <c r="S51" s="1"/>
    </row>
    <row r="52" spans="2:19" ht="24" customHeight="1">
      <c r="B52" s="3" t="str">
        <f>IF($L$7&lt;&gt;"LISTO","","S3")</f>
        <v>S3</v>
      </c>
      <c r="C52" s="3" t="str">
        <f>IF('06 Evaluacion'!C27="","",'06 Evaluacion'!C27)</f>
        <v/>
      </c>
      <c r="D52" s="6" t="str">
        <f>IF($L$7&lt;&gt;"LISTO","",'06 Evaluacion'!D27)</f>
        <v/>
      </c>
      <c r="E52" s="6" t="str">
        <f>IF(OR($L$7&lt;&gt;"LISTO",C52=""),"",SUMPRODUCT($F$26:$F$33,'04 Tiempos'!$G$12:$G$19))</f>
        <v/>
      </c>
      <c r="F52" s="6" t="str">
        <f>IF(OR($L$7&lt;&gt;"LISTO",C52=""),"",'06 Evaluacion'!E27)</f>
        <v/>
      </c>
      <c r="G52" s="6" t="str">
        <f t="shared" si="4"/>
        <v/>
      </c>
      <c r="H52" s="7" t="str">
        <f t="shared" si="5"/>
        <v/>
      </c>
      <c r="I52" s="3" t="str">
        <f t="shared" si="6"/>
        <v/>
      </c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2:19" ht="24" customHeight="1">
      <c r="B53" s="3" t="str">
        <f>IF($L$7&lt;&gt;"LISTO","","S4")</f>
        <v>S4</v>
      </c>
      <c r="C53" s="3" t="str">
        <f>IF('06 Evaluacion'!C28="","",'06 Evaluacion'!C28)</f>
        <v>Corte</v>
      </c>
      <c r="D53" s="6">
        <f>IF($L$7&lt;&gt;"LISTO","",'06 Evaluacion'!D28)</f>
        <v>0</v>
      </c>
      <c r="E53" s="6">
        <f>IF(OR($L$7&lt;&gt;"LISTO",C53=""),"",SUMPRODUCT($G$26:$G$33,'04 Tiempos'!$D$12:$D$19))</f>
        <v>0</v>
      </c>
      <c r="F53" s="6">
        <f>IF(OR($L$7&lt;&gt;"LISTO",C53=""),"",'06 Evaluacion'!E28)</f>
        <v>0</v>
      </c>
      <c r="G53" s="6">
        <f t="shared" si="4"/>
        <v>0</v>
      </c>
      <c r="H53" s="7" t="str">
        <f t="shared" si="5"/>
        <v/>
      </c>
      <c r="I53" s="3" t="str">
        <f t="shared" si="6"/>
        <v>SIN ACTIVIDAD</v>
      </c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2:19" ht="24" customHeight="1">
      <c r="B54" s="3" t="str">
        <f>IF($L$7&lt;&gt;"LISTO","","S4")</f>
        <v>S4</v>
      </c>
      <c r="C54" s="3" t="str">
        <f>IF('06 Evaluacion'!C29="","",'06 Evaluacion'!C29)</f>
        <v>Ensamblaje</v>
      </c>
      <c r="D54" s="6">
        <f>IF($L$7&lt;&gt;"LISTO","",'06 Evaluacion'!D29)</f>
        <v>0</v>
      </c>
      <c r="E54" s="6">
        <f>IF(OR($L$7&lt;&gt;"LISTO",C54=""),"",SUMPRODUCT($G$26:$G$33,'04 Tiempos'!$E$12:$E$19))</f>
        <v>0</v>
      </c>
      <c r="F54" s="6">
        <f>IF(OR($L$7&lt;&gt;"LISTO",C54=""),"",'06 Evaluacion'!E29)</f>
        <v>0</v>
      </c>
      <c r="G54" s="6">
        <f t="shared" si="4"/>
        <v>0</v>
      </c>
      <c r="H54" s="7" t="str">
        <f t="shared" si="5"/>
        <v/>
      </c>
      <c r="I54" s="3" t="str">
        <f t="shared" si="6"/>
        <v>SIN ACTIVIDAD</v>
      </c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2:19" ht="24" customHeight="1">
      <c r="B55" s="3" t="str">
        <f>IF($L$7&lt;&gt;"LISTO","","S4")</f>
        <v>S4</v>
      </c>
      <c r="C55" s="3" t="str">
        <f>IF('06 Evaluacion'!C30="","",'06 Evaluacion'!C30)</f>
        <v/>
      </c>
      <c r="D55" s="6" t="str">
        <f>IF($L$7&lt;&gt;"LISTO","",'06 Evaluacion'!D30)</f>
        <v/>
      </c>
      <c r="E55" s="6" t="str">
        <f>IF(OR($L$7&lt;&gt;"LISTO",C55=""),"",SUMPRODUCT($G$26:$G$33,'04 Tiempos'!$F$12:$F$19))</f>
        <v/>
      </c>
      <c r="F55" s="6" t="str">
        <f>IF(OR($L$7&lt;&gt;"LISTO",C55=""),"",'06 Evaluacion'!E30)</f>
        <v/>
      </c>
      <c r="G55" s="6" t="str">
        <f t="shared" si="4"/>
        <v/>
      </c>
      <c r="H55" s="7" t="str">
        <f t="shared" si="5"/>
        <v/>
      </c>
      <c r="I55" s="3" t="str">
        <f t="shared" si="6"/>
        <v/>
      </c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19" ht="24" customHeight="1">
      <c r="B56" s="3" t="str">
        <f>IF($L$7&lt;&gt;"LISTO","","S4")</f>
        <v>S4</v>
      </c>
      <c r="C56" s="3" t="str">
        <f>IF('06 Evaluacion'!C31="","",'06 Evaluacion'!C31)</f>
        <v/>
      </c>
      <c r="D56" s="6" t="str">
        <f>IF($L$7&lt;&gt;"LISTO","",'06 Evaluacion'!D31)</f>
        <v/>
      </c>
      <c r="E56" s="6" t="str">
        <f>IF(OR($L$7&lt;&gt;"LISTO",C56=""),"",SUMPRODUCT($G$26:$G$33,'04 Tiempos'!$G$12:$G$19))</f>
        <v/>
      </c>
      <c r="F56" s="6" t="str">
        <f>IF(OR($L$7&lt;&gt;"LISTO",C56=""),"",'06 Evaluacion'!E31)</f>
        <v/>
      </c>
      <c r="G56" s="6" t="str">
        <f t="shared" si="4"/>
        <v/>
      </c>
      <c r="H56" s="7" t="str">
        <f t="shared" si="5"/>
        <v/>
      </c>
      <c r="I56" s="3" t="str">
        <f t="shared" si="6"/>
        <v/>
      </c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2:19" ht="24" customHeight="1">
      <c r="B57" s="3" t="str">
        <f>IF($L$7&lt;&gt;"LISTO","","S5")</f>
        <v>S5</v>
      </c>
      <c r="C57" s="3" t="str">
        <f>IF('06 Evaluacion'!C32="","",'06 Evaluacion'!C32)</f>
        <v>Corte</v>
      </c>
      <c r="D57" s="6">
        <f>IF($L$7&lt;&gt;"LISTO","",'06 Evaluacion'!D32)</f>
        <v>0</v>
      </c>
      <c r="E57" s="6">
        <f>IF(OR($L$7&lt;&gt;"LISTO",C57=""),"",SUMPRODUCT($H$26:$H$33,'04 Tiempos'!$D$12:$D$19))</f>
        <v>0</v>
      </c>
      <c r="F57" s="6">
        <f>IF(OR($L$7&lt;&gt;"LISTO",C57=""),"",'06 Evaluacion'!E32)</f>
        <v>0</v>
      </c>
      <c r="G57" s="6">
        <f t="shared" si="4"/>
        <v>0</v>
      </c>
      <c r="H57" s="7" t="str">
        <f t="shared" si="5"/>
        <v/>
      </c>
      <c r="I57" s="3" t="str">
        <f t="shared" si="6"/>
        <v>SIN ACTIVIDAD</v>
      </c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2:19" ht="24" customHeight="1">
      <c r="B58" s="3" t="str">
        <f>IF($L$7&lt;&gt;"LISTO","","S5")</f>
        <v>S5</v>
      </c>
      <c r="C58" s="3" t="str">
        <f>IF('06 Evaluacion'!C33="","",'06 Evaluacion'!C33)</f>
        <v>Ensamblaje</v>
      </c>
      <c r="D58" s="6">
        <f>IF($L$7&lt;&gt;"LISTO","",'06 Evaluacion'!D33)</f>
        <v>0</v>
      </c>
      <c r="E58" s="6">
        <f>IF(OR($L$7&lt;&gt;"LISTO",C58=""),"",SUMPRODUCT($H$26:$H$33,'04 Tiempos'!$E$12:$E$19))</f>
        <v>0</v>
      </c>
      <c r="F58" s="6">
        <f>IF(OR($L$7&lt;&gt;"LISTO",C58=""),"",'06 Evaluacion'!E33)</f>
        <v>0</v>
      </c>
      <c r="G58" s="6">
        <f t="shared" si="4"/>
        <v>0</v>
      </c>
      <c r="H58" s="7" t="str">
        <f t="shared" si="5"/>
        <v/>
      </c>
      <c r="I58" s="3" t="str">
        <f t="shared" si="6"/>
        <v>SIN ACTIVIDAD</v>
      </c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2:19" ht="24" customHeight="1">
      <c r="B59" s="3" t="str">
        <f>IF($L$7&lt;&gt;"LISTO","","S5")</f>
        <v>S5</v>
      </c>
      <c r="C59" s="3" t="str">
        <f>IF('06 Evaluacion'!C34="","",'06 Evaluacion'!C34)</f>
        <v/>
      </c>
      <c r="D59" s="6" t="str">
        <f>IF($L$7&lt;&gt;"LISTO","",'06 Evaluacion'!D34)</f>
        <v/>
      </c>
      <c r="E59" s="6" t="str">
        <f>IF(OR($L$7&lt;&gt;"LISTO",C59=""),"",SUMPRODUCT($H$26:$H$33,'04 Tiempos'!$F$12:$F$19))</f>
        <v/>
      </c>
      <c r="F59" s="6" t="str">
        <f>IF(OR($L$7&lt;&gt;"LISTO",C59=""),"",'06 Evaluacion'!E34)</f>
        <v/>
      </c>
      <c r="G59" s="6" t="str">
        <f t="shared" si="4"/>
        <v/>
      </c>
      <c r="H59" s="7" t="str">
        <f t="shared" si="5"/>
        <v/>
      </c>
      <c r="I59" s="3" t="str">
        <f t="shared" si="6"/>
        <v/>
      </c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2:19" ht="24" customHeight="1">
      <c r="B60" s="3" t="str">
        <f>IF($L$7&lt;&gt;"LISTO","","S5")</f>
        <v>S5</v>
      </c>
      <c r="C60" s="3" t="str">
        <f>IF('06 Evaluacion'!C35="","",'06 Evaluacion'!C35)</f>
        <v/>
      </c>
      <c r="D60" s="6" t="str">
        <f>IF($L$7&lt;&gt;"LISTO","",'06 Evaluacion'!D35)</f>
        <v/>
      </c>
      <c r="E60" s="6" t="str">
        <f>IF(OR($L$7&lt;&gt;"LISTO",C60=""),"",SUMPRODUCT($H$26:$H$33,'04 Tiempos'!$G$12:$G$19))</f>
        <v/>
      </c>
      <c r="F60" s="6" t="str">
        <f>IF(OR($L$7&lt;&gt;"LISTO",C60=""),"",'06 Evaluacion'!E35)</f>
        <v/>
      </c>
      <c r="G60" s="6" t="str">
        <f t="shared" si="4"/>
        <v/>
      </c>
      <c r="H60" s="7" t="str">
        <f t="shared" si="5"/>
        <v/>
      </c>
      <c r="I60" s="3" t="str">
        <f t="shared" si="6"/>
        <v/>
      </c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2:19" ht="24" customHeight="1">
      <c r="B61" s="3" t="str">
        <f>IF($L$7&lt;&gt;"LISTO","","S6")</f>
        <v>S6</v>
      </c>
      <c r="C61" s="3" t="str">
        <f>IF('06 Evaluacion'!C36="","",'06 Evaluacion'!C36)</f>
        <v>Corte</v>
      </c>
      <c r="D61" s="6">
        <f>IF($L$7&lt;&gt;"LISTO","",'06 Evaluacion'!D36)</f>
        <v>0</v>
      </c>
      <c r="E61" s="6">
        <f>IF(OR($L$7&lt;&gt;"LISTO",C61=""),"",SUMPRODUCT($I$26:$I$33,'04 Tiempos'!$D$12:$D$19))</f>
        <v>0</v>
      </c>
      <c r="F61" s="6">
        <f>IF(OR($L$7&lt;&gt;"LISTO",C61=""),"",'06 Evaluacion'!E36)</f>
        <v>0</v>
      </c>
      <c r="G61" s="6">
        <f t="shared" si="4"/>
        <v>0</v>
      </c>
      <c r="H61" s="7" t="str">
        <f t="shared" si="5"/>
        <v/>
      </c>
      <c r="I61" s="3" t="str">
        <f t="shared" si="6"/>
        <v>SIN ACTIVIDAD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2:19" ht="24" customHeight="1">
      <c r="B62" s="3" t="str">
        <f>IF($L$7&lt;&gt;"LISTO","","S6")</f>
        <v>S6</v>
      </c>
      <c r="C62" s="3" t="str">
        <f>IF('06 Evaluacion'!C37="","",'06 Evaluacion'!C37)</f>
        <v>Ensamblaje</v>
      </c>
      <c r="D62" s="6">
        <f>IF($L$7&lt;&gt;"LISTO","",'06 Evaluacion'!D37)</f>
        <v>0</v>
      </c>
      <c r="E62" s="6">
        <f>IF(OR($L$7&lt;&gt;"LISTO",C62=""),"",SUMPRODUCT($I$26:$I$33,'04 Tiempos'!$E$12:$E$19))</f>
        <v>0</v>
      </c>
      <c r="F62" s="6">
        <f>IF(OR($L$7&lt;&gt;"LISTO",C62=""),"",'06 Evaluacion'!E37)</f>
        <v>0</v>
      </c>
      <c r="G62" s="6">
        <f t="shared" si="4"/>
        <v>0</v>
      </c>
      <c r="H62" s="7" t="str">
        <f t="shared" si="5"/>
        <v/>
      </c>
      <c r="I62" s="3" t="str">
        <f t="shared" si="6"/>
        <v>SIN ACTIVIDAD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2:19" ht="24" customHeight="1">
      <c r="B63" s="3" t="str">
        <f>IF($L$7&lt;&gt;"LISTO","","S6")</f>
        <v>S6</v>
      </c>
      <c r="C63" s="3" t="str">
        <f>IF('06 Evaluacion'!C38="","",'06 Evaluacion'!C38)</f>
        <v/>
      </c>
      <c r="D63" s="6" t="str">
        <f>IF($L$7&lt;&gt;"LISTO","",'06 Evaluacion'!D38)</f>
        <v/>
      </c>
      <c r="E63" s="6" t="str">
        <f>IF(OR($L$7&lt;&gt;"LISTO",C63=""),"",SUMPRODUCT($I$26:$I$33,'04 Tiempos'!$F$12:$F$19))</f>
        <v/>
      </c>
      <c r="F63" s="6" t="str">
        <f>IF(OR($L$7&lt;&gt;"LISTO",C63=""),"",'06 Evaluacion'!E38)</f>
        <v/>
      </c>
      <c r="G63" s="6" t="str">
        <f t="shared" si="4"/>
        <v/>
      </c>
      <c r="H63" s="7" t="str">
        <f t="shared" si="5"/>
        <v/>
      </c>
      <c r="I63" s="3" t="str">
        <f t="shared" si="6"/>
        <v/>
      </c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2:19" ht="24" customHeight="1">
      <c r="B64" s="3" t="str">
        <f>IF($L$7&lt;&gt;"LISTO","","S6")</f>
        <v>S6</v>
      </c>
      <c r="C64" s="3" t="str">
        <f>IF('06 Evaluacion'!C39="","",'06 Evaluacion'!C39)</f>
        <v/>
      </c>
      <c r="D64" s="6" t="str">
        <f>IF($L$7&lt;&gt;"LISTO","",'06 Evaluacion'!D39)</f>
        <v/>
      </c>
      <c r="E64" s="6" t="str">
        <f>IF(OR($L$7&lt;&gt;"LISTO",C64=""),"",SUMPRODUCT($I$26:$I$33,'04 Tiempos'!$G$12:$G$19))</f>
        <v/>
      </c>
      <c r="F64" s="6" t="str">
        <f>IF(OR($L$7&lt;&gt;"LISTO",C64=""),"",'06 Evaluacion'!E39)</f>
        <v/>
      </c>
      <c r="G64" s="6" t="str">
        <f t="shared" si="4"/>
        <v/>
      </c>
      <c r="H64" s="7" t="str">
        <f t="shared" si="5"/>
        <v/>
      </c>
      <c r="I64" s="3" t="str">
        <f t="shared" si="6"/>
        <v/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2:19" ht="24" customHeight="1">
      <c r="B65" s="3" t="str">
        <f>IF($L$7&lt;&gt;"LISTO","","S7")</f>
        <v>S7</v>
      </c>
      <c r="C65" s="3" t="str">
        <f>IF('06 Evaluacion'!C40="","",'06 Evaluacion'!C40)</f>
        <v>Corte</v>
      </c>
      <c r="D65" s="6">
        <f>IF($L$7&lt;&gt;"LISTO","",'06 Evaluacion'!D40)</f>
        <v>0</v>
      </c>
      <c r="E65" s="6">
        <f>IF(OR($L$7&lt;&gt;"LISTO",C65=""),"",SUMPRODUCT($J$26:$J$33,'04 Tiempos'!$D$12:$D$19))</f>
        <v>0</v>
      </c>
      <c r="F65" s="6">
        <f>IF(OR($L$7&lt;&gt;"LISTO",C65=""),"",'06 Evaluacion'!E40)</f>
        <v>0</v>
      </c>
      <c r="G65" s="6">
        <f t="shared" si="4"/>
        <v>0</v>
      </c>
      <c r="H65" s="7" t="str">
        <f t="shared" si="5"/>
        <v/>
      </c>
      <c r="I65" s="3" t="str">
        <f t="shared" si="6"/>
        <v>SIN ACTIVIDAD</v>
      </c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2:19" ht="24" customHeight="1">
      <c r="B66" s="3" t="str">
        <f>IF($L$7&lt;&gt;"LISTO","","S7")</f>
        <v>S7</v>
      </c>
      <c r="C66" s="3" t="str">
        <f>IF('06 Evaluacion'!C41="","",'06 Evaluacion'!C41)</f>
        <v>Ensamblaje</v>
      </c>
      <c r="D66" s="6">
        <f>IF($L$7&lt;&gt;"LISTO","",'06 Evaluacion'!D41)</f>
        <v>0</v>
      </c>
      <c r="E66" s="6">
        <f>IF(OR($L$7&lt;&gt;"LISTO",C66=""),"",SUMPRODUCT($J$26:$J$33,'04 Tiempos'!$E$12:$E$19))</f>
        <v>0</v>
      </c>
      <c r="F66" s="6">
        <f>IF(OR($L$7&lt;&gt;"LISTO",C66=""),"",'06 Evaluacion'!E41)</f>
        <v>0</v>
      </c>
      <c r="G66" s="6">
        <f t="shared" si="4"/>
        <v>0</v>
      </c>
      <c r="H66" s="7" t="str">
        <f t="shared" si="5"/>
        <v/>
      </c>
      <c r="I66" s="3" t="str">
        <f t="shared" si="6"/>
        <v>SIN ACTIVIDAD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2:19" ht="24" customHeight="1">
      <c r="B67" s="3" t="str">
        <f>IF($L$7&lt;&gt;"LISTO","","S7")</f>
        <v>S7</v>
      </c>
      <c r="C67" s="3" t="str">
        <f>IF('06 Evaluacion'!C42="","",'06 Evaluacion'!C42)</f>
        <v/>
      </c>
      <c r="D67" s="6" t="str">
        <f>IF($L$7&lt;&gt;"LISTO","",'06 Evaluacion'!D42)</f>
        <v/>
      </c>
      <c r="E67" s="6" t="str">
        <f>IF(OR($L$7&lt;&gt;"LISTO",C67=""),"",SUMPRODUCT($J$26:$J$33,'04 Tiempos'!$F$12:$F$19))</f>
        <v/>
      </c>
      <c r="F67" s="6" t="str">
        <f>IF(OR($L$7&lt;&gt;"LISTO",C67=""),"",'06 Evaluacion'!E42)</f>
        <v/>
      </c>
      <c r="G67" s="6" t="str">
        <f t="shared" si="4"/>
        <v/>
      </c>
      <c r="H67" s="7" t="str">
        <f t="shared" si="5"/>
        <v/>
      </c>
      <c r="I67" s="3" t="str">
        <f t="shared" si="6"/>
        <v/>
      </c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2:19" ht="24" customHeight="1">
      <c r="B68" s="3" t="str">
        <f>IF($L$7&lt;&gt;"LISTO","","S7")</f>
        <v>S7</v>
      </c>
      <c r="C68" s="3" t="str">
        <f>IF('06 Evaluacion'!C43="","",'06 Evaluacion'!C43)</f>
        <v/>
      </c>
      <c r="D68" s="6" t="str">
        <f>IF($L$7&lt;&gt;"LISTO","",'06 Evaluacion'!D43)</f>
        <v/>
      </c>
      <c r="E68" s="6" t="str">
        <f>IF(OR($L$7&lt;&gt;"LISTO",C68=""),"",SUMPRODUCT($J$26:$J$33,'04 Tiempos'!$G$12:$G$19))</f>
        <v/>
      </c>
      <c r="F68" s="6" t="str">
        <f>IF(OR($L$7&lt;&gt;"LISTO",C68=""),"",'06 Evaluacion'!E43)</f>
        <v/>
      </c>
      <c r="G68" s="6" t="str">
        <f t="shared" si="4"/>
        <v/>
      </c>
      <c r="H68" s="7" t="str">
        <f t="shared" si="5"/>
        <v/>
      </c>
      <c r="I68" s="3" t="str">
        <f t="shared" si="6"/>
        <v/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2:19" ht="24" customHeight="1">
      <c r="B69" s="3" t="str">
        <f>IF($L$7&lt;&gt;"LISTO","","S8")</f>
        <v>S8</v>
      </c>
      <c r="C69" s="3" t="str">
        <f>IF('06 Evaluacion'!C44="","",'06 Evaluacion'!C44)</f>
        <v>Corte</v>
      </c>
      <c r="D69" s="6">
        <f>IF($L$7&lt;&gt;"LISTO","",'06 Evaluacion'!D44)</f>
        <v>0</v>
      </c>
      <c r="E69" s="6">
        <f>IF(OR($L$7&lt;&gt;"LISTO",C69=""),"",SUMPRODUCT($K$26:$K$33,'04 Tiempos'!$D$12:$D$19))</f>
        <v>0</v>
      </c>
      <c r="F69" s="6">
        <f>IF(OR($L$7&lt;&gt;"LISTO",C69=""),"",'06 Evaluacion'!E44)</f>
        <v>0</v>
      </c>
      <c r="G69" s="6">
        <f t="shared" si="4"/>
        <v>0</v>
      </c>
      <c r="H69" s="7" t="str">
        <f t="shared" si="5"/>
        <v/>
      </c>
      <c r="I69" s="3" t="str">
        <f t="shared" si="6"/>
        <v>SIN ACTIVIDAD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2:19" ht="24" customHeight="1">
      <c r="B70" s="3" t="str">
        <f>IF($L$7&lt;&gt;"LISTO","","S8")</f>
        <v>S8</v>
      </c>
      <c r="C70" s="3" t="str">
        <f>IF('06 Evaluacion'!C45="","",'06 Evaluacion'!C45)</f>
        <v>Ensamblaje</v>
      </c>
      <c r="D70" s="6">
        <f>IF($L$7&lt;&gt;"LISTO","",'06 Evaluacion'!D45)</f>
        <v>0</v>
      </c>
      <c r="E70" s="6">
        <f>IF(OR($L$7&lt;&gt;"LISTO",C70=""),"",SUMPRODUCT($K$26:$K$33,'04 Tiempos'!$E$12:$E$19))</f>
        <v>0</v>
      </c>
      <c r="F70" s="6">
        <f>IF(OR($L$7&lt;&gt;"LISTO",C70=""),"",'06 Evaluacion'!E45)</f>
        <v>0</v>
      </c>
      <c r="G70" s="6">
        <f t="shared" si="4"/>
        <v>0</v>
      </c>
      <c r="H70" s="7" t="str">
        <f t="shared" si="5"/>
        <v/>
      </c>
      <c r="I70" s="3" t="str">
        <f t="shared" si="6"/>
        <v>SIN ACTIVIDAD</v>
      </c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2:19" ht="24" customHeight="1">
      <c r="B71" s="3" t="str">
        <f>IF($L$7&lt;&gt;"LISTO","","S8")</f>
        <v>S8</v>
      </c>
      <c r="C71" s="3" t="str">
        <f>IF('06 Evaluacion'!C46="","",'06 Evaluacion'!C46)</f>
        <v/>
      </c>
      <c r="D71" s="6" t="str">
        <f>IF($L$7&lt;&gt;"LISTO","",'06 Evaluacion'!D46)</f>
        <v/>
      </c>
      <c r="E71" s="6" t="str">
        <f>IF(OR($L$7&lt;&gt;"LISTO",C71=""),"",SUMPRODUCT($K$26:$K$33,'04 Tiempos'!$F$12:$F$19))</f>
        <v/>
      </c>
      <c r="F71" s="6" t="str">
        <f>IF(OR($L$7&lt;&gt;"LISTO",C71=""),"",'06 Evaluacion'!E46)</f>
        <v/>
      </c>
      <c r="G71" s="6" t="str">
        <f t="shared" si="4"/>
        <v/>
      </c>
      <c r="H71" s="7" t="str">
        <f t="shared" si="5"/>
        <v/>
      </c>
      <c r="I71" s="3" t="str">
        <f t="shared" si="6"/>
        <v/>
      </c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2:19" ht="24" customHeight="1">
      <c r="B72" s="3" t="str">
        <f>IF($L$7&lt;&gt;"LISTO","","S8")</f>
        <v>S8</v>
      </c>
      <c r="C72" s="3" t="str">
        <f>IF('06 Evaluacion'!C47="","",'06 Evaluacion'!C47)</f>
        <v/>
      </c>
      <c r="D72" s="6" t="str">
        <f>IF($L$7&lt;&gt;"LISTO","",'06 Evaluacion'!D47)</f>
        <v/>
      </c>
      <c r="E72" s="6" t="str">
        <f>IF(OR($L$7&lt;&gt;"LISTO",C72=""),"",SUMPRODUCT($K$26:$K$33,'04 Tiempos'!$G$12:$G$19))</f>
        <v/>
      </c>
      <c r="F72" s="6" t="str">
        <f>IF(OR($L$7&lt;&gt;"LISTO",C72=""),"",'06 Evaluacion'!E47)</f>
        <v/>
      </c>
      <c r="G72" s="6" t="str">
        <f t="shared" si="4"/>
        <v/>
      </c>
      <c r="H72" s="7" t="str">
        <f t="shared" si="5"/>
        <v/>
      </c>
      <c r="I72" s="3" t="str">
        <f t="shared" si="6"/>
        <v/>
      </c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2:19" ht="24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2:19" ht="24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2:19" ht="24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2:19" ht="24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</sheetData>
  <mergeCells count="7">
    <mergeCell ref="B37:M37"/>
    <mergeCell ref="K46:M51"/>
    <mergeCell ref="B2:M3"/>
    <mergeCell ref="B4:M4"/>
    <mergeCell ref="B9:M9"/>
    <mergeCell ref="B21:M22"/>
    <mergeCell ref="B24:M24"/>
  </mergeCells>
  <conditionalFormatting sqref="C7">
    <cfRule type="expression" dxfId="47" priority="1">
      <formula>LEFT(C7,10)="SOBRECARGA"</formula>
    </cfRule>
    <cfRule type="expression" dxfId="46" priority="2">
      <formula>LEFT(C7,11)="SIN HOLGURA"</formula>
    </cfRule>
    <cfRule type="expression" dxfId="45" priority="3">
      <formula>LEFT(C7,11)="CON HOLGURA"</formula>
    </cfRule>
    <cfRule type="expression" dxfId="44" priority="4">
      <formula>LEFT(C7,2)="OK"</formula>
    </cfRule>
    <cfRule type="expression" dxfId="43" priority="5">
      <formula>LEFT(C7,5)="LISTO"</formula>
    </cfRule>
    <cfRule type="expression" dxfId="42" priority="6">
      <formula>LEFT(C7,7)="REVISAR"</formula>
    </cfRule>
    <cfRule type="expression" dxfId="41" priority="7">
      <formula>LEFT(C7,6)="FALTAN"</formula>
    </cfRule>
    <cfRule type="expression" dxfId="40" priority="8">
      <formula>LEFT(C7,13)="SIN ACTIVIDAD"</formula>
    </cfRule>
  </conditionalFormatting>
  <conditionalFormatting sqref="F7">
    <cfRule type="expression" dxfId="39" priority="9">
      <formula>LEFT(F7,10)="SOBRECARGA"</formula>
    </cfRule>
    <cfRule type="expression" dxfId="38" priority="10">
      <formula>LEFT(F7,11)="SIN HOLGURA"</formula>
    </cfRule>
    <cfRule type="expression" dxfId="37" priority="11">
      <formula>LEFT(F7,11)="CON HOLGURA"</formula>
    </cfRule>
    <cfRule type="expression" dxfId="36" priority="12">
      <formula>LEFT(F7,2)="OK"</formula>
    </cfRule>
    <cfRule type="expression" dxfId="35" priority="13">
      <formula>LEFT(F7,5)="LISTO"</formula>
    </cfRule>
    <cfRule type="expression" dxfId="34" priority="14">
      <formula>LEFT(F7,7)="REVISAR"</formula>
    </cfRule>
    <cfRule type="expression" dxfId="33" priority="15">
      <formula>LEFT(F7,6)="FALTAN"</formula>
    </cfRule>
    <cfRule type="expression" dxfId="32" priority="16">
      <formula>LEFT(F7,13)="SIN ACTIVIDAD"</formula>
    </cfRule>
  </conditionalFormatting>
  <conditionalFormatting sqref="H41:H72">
    <cfRule type="dataBar" priority="49">
      <dataBar>
        <cfvo type="min"/>
        <cfvo type="max"/>
        <color rgb="FF5E91BB"/>
      </dataBar>
    </cfRule>
    <cfRule type="dataBar" priority="50">
      <dataBar>
        <cfvo type="min"/>
        <cfvo type="max"/>
        <color rgb="FF5E91BB"/>
      </dataBar>
      <extLst>
        <ext xmlns:x14="http://schemas.microsoft.com/office/spreadsheetml/2009/9/main" uri="{B025F937-C7B1-47D3-B67F-A62EFF666E3E}">
          <x14:id>{8EC1A749-B47E-9CB8-73DE-45CBFD7893D4}</x14:id>
        </ext>
      </extLst>
    </cfRule>
  </conditionalFormatting>
  <conditionalFormatting sqref="I41:I72">
    <cfRule type="expression" dxfId="31" priority="41">
      <formula>LEFT(I41,10)="SOBRECARGA"</formula>
    </cfRule>
    <cfRule type="expression" dxfId="30" priority="42">
      <formula>LEFT(I41,11)="SIN HOLGURA"</formula>
    </cfRule>
    <cfRule type="expression" dxfId="29" priority="43">
      <formula>LEFT(I41,11)="CON HOLGURA"</formula>
    </cfRule>
    <cfRule type="expression" dxfId="28" priority="44">
      <formula>LEFT(I41,2)="OK"</formula>
    </cfRule>
    <cfRule type="expression" dxfId="27" priority="45">
      <formula>LEFT(I41,5)="LISTO"</formula>
    </cfRule>
    <cfRule type="expression" dxfId="26" priority="46">
      <formula>LEFT(I41,7)="REVISAR"</formula>
    </cfRule>
    <cfRule type="expression" dxfId="25" priority="47">
      <formula>LEFT(I41,6)="FALTAN"</formula>
    </cfRule>
    <cfRule type="expression" dxfId="24" priority="48">
      <formula>LEFT(I41,13)="SIN ACTIVIDAD"</formula>
    </cfRule>
  </conditionalFormatting>
  <conditionalFormatting sqref="L7">
    <cfRule type="expression" dxfId="23" priority="17">
      <formula>LEFT(L7,10)="SOBRECARGA"</formula>
    </cfRule>
    <cfRule type="expression" dxfId="22" priority="18">
      <formula>LEFT(L7,11)="SIN HOLGURA"</formula>
    </cfRule>
    <cfRule type="expression" dxfId="21" priority="19">
      <formula>LEFT(L7,11)="CON HOLGURA"</formula>
    </cfRule>
    <cfRule type="expression" dxfId="20" priority="20">
      <formula>LEFT(L7,2)="OK"</formula>
    </cfRule>
    <cfRule type="expression" dxfId="19" priority="21">
      <formula>LEFT(L7,5)="LISTO"</formula>
    </cfRule>
    <cfRule type="expression" dxfId="18" priority="22">
      <formula>LEFT(L7,7)="REVISAR"</formula>
    </cfRule>
    <cfRule type="expression" dxfId="17" priority="23">
      <formula>LEFT(L7,6)="FALTAN"</formula>
    </cfRule>
    <cfRule type="expression" dxfId="16" priority="24">
      <formula>LEFT(L7,13)="SIN ACTIVIDAD"</formula>
    </cfRule>
  </conditionalFormatting>
  <conditionalFormatting sqref="M12:M19">
    <cfRule type="expression" dxfId="15" priority="25">
      <formula>LEFT(M12,10)="SOBRECARGA"</formula>
    </cfRule>
    <cfRule type="expression" dxfId="14" priority="26">
      <formula>LEFT(M12,11)="SIN HOLGURA"</formula>
    </cfRule>
    <cfRule type="expression" dxfId="13" priority="27">
      <formula>LEFT(M12,11)="CON HOLGURA"</formula>
    </cfRule>
    <cfRule type="expression" dxfId="12" priority="28">
      <formula>LEFT(M12,2)="OK"</formula>
    </cfRule>
    <cfRule type="expression" dxfId="11" priority="29">
      <formula>LEFT(M12,5)="LISTO"</formula>
    </cfRule>
    <cfRule type="expression" dxfId="10" priority="30">
      <formula>LEFT(M12,7)="REVISAR"</formula>
    </cfRule>
    <cfRule type="expression" dxfId="9" priority="31">
      <formula>LEFT(M12,6)="FALTAN"</formula>
    </cfRule>
    <cfRule type="expression" dxfId="8" priority="32">
      <formula>LEFT(M12,13)="SIN ACTIVIDAD"</formula>
    </cfRule>
  </conditionalFormatting>
  <conditionalFormatting sqref="M26:M33">
    <cfRule type="expression" dxfId="7" priority="33">
      <formula>LEFT(M26,10)="SOBRECARGA"</formula>
    </cfRule>
    <cfRule type="expression" dxfId="6" priority="34">
      <formula>LEFT(M26,11)="SIN HOLGURA"</formula>
    </cfRule>
    <cfRule type="expression" dxfId="5" priority="35">
      <formula>LEFT(M26,11)="CON HOLGURA"</formula>
    </cfRule>
    <cfRule type="expression" dxfId="4" priority="36">
      <formula>LEFT(M26,2)="OK"</formula>
    </cfRule>
    <cfRule type="expression" dxfId="3" priority="37">
      <formula>LEFT(M26,5)="LISTO"</formula>
    </cfRule>
    <cfRule type="expression" dxfId="2" priority="38">
      <formula>LEFT(M26,7)="REVISAR"</formula>
    </cfRule>
    <cfRule type="expression" dxfId="1" priority="39">
      <formula>LEFT(M26,6)="FALTAN"</formula>
    </cfRule>
    <cfRule type="expression" dxfId="0" priority="40">
      <formula>LEFT(M26,13)="SIN ACTIVIDAD"</formula>
    </cfRule>
  </conditionalFormatting>
  <dataValidations count="1">
    <dataValidation type="whole" sqref="D12:K19" xr:uid="{00000000-0002-0000-0600-000000000000}">
      <formula1>-1000000</formula1>
      <formula2>1000000</formula2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EC1A749-B47E-9CB8-73DE-45CBFD7893D4}">
            <x14:dataBar>
              <x14:cfvo type="min"/>
              <x14:cfvo type="max"/>
              <x14:negativeFillColor auto="1"/>
              <x14:axisColor auto="1"/>
            </x14:dataBar>
          </x14:cfRule>
          <xm:sqref>H41:H72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01 Instrucciones</vt:lpstr>
      <vt:lpstr>02 Glosario</vt:lpstr>
      <vt:lpstr>03 MPS</vt:lpstr>
      <vt:lpstr>04 Tiempos</vt:lpstr>
      <vt:lpstr>05 Capacidad</vt:lpstr>
      <vt:lpstr>06 Evaluacion</vt:lpstr>
      <vt:lpstr>07 Escenario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2026-10-08T21:34:20Z</dcterms:modified>
</cp:coreProperties>
</file>