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EDA573AC-C9E1-473E-BD1B-31A82E6CA5F3}"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Valoración Gordon" sheetId="3" r:id="rId3"/>
    <sheet name="Sensibilidad" sheetId="4" r:id="rId4"/>
    <sheet name="Resumen"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5" l="1"/>
  <c r="B15" i="5"/>
  <c r="B14" i="5"/>
  <c r="B9" i="5"/>
  <c r="B8" i="5"/>
  <c r="C10" i="4"/>
  <c r="B10" i="4"/>
  <c r="B23" i="3"/>
  <c r="B11" i="5" s="1"/>
  <c r="B18" i="3"/>
  <c r="H11" i="4" s="1"/>
  <c r="H13" i="4" l="1"/>
  <c r="D13" i="4" s="1"/>
  <c r="F13" i="4" s="1"/>
  <c r="H12" i="4"/>
  <c r="E12" i="4" s="1"/>
  <c r="H14" i="4"/>
  <c r="E14" i="4" s="1"/>
  <c r="H10" i="4"/>
  <c r="E10" i="4" s="1"/>
  <c r="B19" i="3"/>
  <c r="B17" i="5" s="1"/>
  <c r="E11" i="4"/>
  <c r="D11" i="4"/>
  <c r="F11" i="4" s="1"/>
  <c r="B23" i="5"/>
  <c r="H15" i="4"/>
  <c r="B10" i="5"/>
  <c r="H9" i="4"/>
  <c r="E13" i="4" l="1"/>
  <c r="G13" i="4" s="1"/>
  <c r="D10" i="4"/>
  <c r="F10" i="4" s="1"/>
  <c r="G10" i="4" s="1"/>
  <c r="B20" i="3"/>
  <c r="B21" i="3" s="1"/>
  <c r="G11" i="4"/>
  <c r="D12" i="4"/>
  <c r="F12" i="4" s="1"/>
  <c r="G12" i="4" s="1"/>
  <c r="D14" i="4"/>
  <c r="F14" i="4" s="1"/>
  <c r="G14" i="4" s="1"/>
  <c r="B37" i="5"/>
  <c r="E9" i="4"/>
  <c r="D9" i="4"/>
  <c r="F9" i="4" s="1"/>
  <c r="E15" i="4"/>
  <c r="D15" i="4"/>
  <c r="F15" i="4" s="1"/>
  <c r="G15" i="4" s="1"/>
  <c r="B18" i="5" l="1"/>
  <c r="G9" i="4"/>
  <c r="B36" i="5" s="1"/>
  <c r="B24" i="3"/>
  <c r="B24" i="5" s="1"/>
  <c r="A28" i="3"/>
  <c r="A28" i="5" s="1"/>
  <c r="B20" i="5"/>
  <c r="B25" i="3"/>
  <c r="B25" i="5" s="1"/>
</calcChain>
</file>

<file path=xl/sharedStrings.xml><?xml version="1.0" encoding="utf-8"?>
<sst xmlns="http://schemas.openxmlformats.org/spreadsheetml/2006/main" count="247" uniqueCount="224">
  <si>
    <t>MODELO DE GORDON | GUÍA DE USO</t>
  </si>
  <si>
    <t>INFOEXPERIENCIA  ·  Plantilla gratuita  ·  Una acción / un conjunto de supuestos  ·  Nivel básico-intermedio</t>
  </si>
  <si>
    <t>01  |  PROPÓSITO Y ALCANCE</t>
  </si>
  <si>
    <t>Calcula el valor teórico de UNA acción mediante dividendos anuales que se esperan crecer a una tasa constante. Compara el resultado con un precio de mercado opcional y prueba escenarios de tasas. Es una estimación condicionada por supuestos, NO una recomendación de inversión.</t>
  </si>
  <si>
    <t>02  |  EMPIEZA AQUÍ — PASOS DE OPERACIÓN</t>
  </si>
  <si>
    <t>1</t>
  </si>
  <si>
    <t>Guarda una copia del archivo antes de editar. No necesitas crear más hojas ni duplicar el ejemplo.</t>
  </si>
  <si>
    <t>2</t>
  </si>
  <si>
    <t>Lee Glosario para comprender D₀, D₁, kₑ, g y las alertas.</t>
  </si>
  <si>
    <t>3</t>
  </si>
  <si>
    <t>Abre Valoración Gordon. Sustituye empresa, dividendo D₀, crecimiento g, rentabilidad kₑ, precio opcional, moneda y fuente/fecha con datos propios.</t>
  </si>
  <si>
    <t>4</t>
  </si>
  <si>
    <t>Registra los dividendos monetarios ANUALES por acción y tasas ANUALES nominales compatibles con la misma moneda.</t>
  </si>
  <si>
    <t>5</t>
  </si>
  <si>
    <t>Revisa la alerta del cálculo: kₑ debe superar g. No interpretes cifras si indica falta de información o datos inválidos.</t>
  </si>
  <si>
    <t>6</t>
  </si>
  <si>
    <t>En Sensibilidad edita solo incrementos AZUL CLARO de las filas distintas de Base. La fila Base gris usa siempre incrementos 0 pp.</t>
  </si>
  <si>
    <t>7</t>
  </si>
  <si>
    <t>Consulta Resumen: compara valor teórico, precio y advertencias; utiliza resultados solo tras validar tus supuestos.</t>
  </si>
  <si>
    <t>03  |  QUÉ PUEDES EDITAR / QUÉ NO MODIFICAR</t>
  </si>
  <si>
    <t>AZUL CLARO = CAPTURA</t>
  </si>
  <si>
    <t>Edita únicamente azul claro. La fila Base en Sensibilidad es GRIS y NO debe cambiarse. Para pegar utiliza Pegado especial → Valores.</t>
  </si>
  <si>
    <t>GRIS CLARO = RESULTADO</t>
  </si>
  <si>
    <t>No sobrescribas fórmulas, encabezados, estados ni celdas calculadas. Las hojas pueden reutilizarse sin añadir otras.</t>
  </si>
  <si>
    <t>04  |  INTERPRETACIÓN DE ALERTAS</t>
  </si>
  <si>
    <t>VALORACIÓN CALCULADA</t>
  </si>
  <si>
    <t>El cálculo matemático es posible; sigue siendo necesario justificar las tasas y los dividendos.</t>
  </si>
  <si>
    <t>REVISAR SUPUESTOS</t>
  </si>
  <si>
    <t>La tasa de crecimiento es alta, la brecha kₑ−g es reducida o kₑ es extrema; interpreta con cautela.</t>
  </si>
  <si>
    <t>FALTA INFORMACIÓN</t>
  </si>
  <si>
    <t>Falta empresa, dividendo D₀, crecimiento g, rentabilidad kₑ, moneda o fuente/fecha. Completa los campos necesarios.</t>
  </si>
  <si>
    <t>REVISAR DATOS</t>
  </si>
  <si>
    <t>Hay texto en números, tasas incompatibles, una moneda no admitida o datos de identificación sin contenido válido. Revisa capturas.</t>
  </si>
  <si>
    <t>NO APLICABLE</t>
  </si>
  <si>
    <t>kₑ es menor o igual que g; la fórmula de Gordon de crecimiento perpetuo no es válida.</t>
  </si>
  <si>
    <t>SIN PRECIO DE MERCADO</t>
  </si>
  <si>
    <t>La valoración puede calcularse, pero no hay precio válido para compararla.</t>
  </si>
  <si>
    <t>REVISAR PRECIO</t>
  </si>
  <si>
    <t>El precio opcional es texto, cero o negativo; corregir antes de comparar.</t>
  </si>
  <si>
    <t>REVISAR BASE</t>
  </si>
  <si>
    <t>La valoración principal es inválida o se modificó la fila Base. Corrige la fuente o restaura los incrementos de Base a cero.</t>
  </si>
  <si>
    <t>05  |  SUPUESTOS, LIMITACIONES Y MANTENIMIENTO</t>
  </si>
  <si>
    <t>• Usa D₁ = D₀ × (1+g) y P₀ = D₁/(kₑ−g), únicamente si D₀&gt;0, g&gt;−100%, kₑ&gt;0 y kₑ&gt;g.</t>
  </si>
  <si>
    <t>• Una g alta o cercana a kₑ puede inflar el valor. REVISAR SUPUESTOS es advertencia, no garantía de validez económica.</t>
  </si>
  <si>
    <t>• No utilices el modelo sin sustento en empresas sin dividendos ordinarios sostenibles, de crecimiento volátil o varios tramos.</t>
  </si>
  <si>
    <t>• El precio de mercado es opcional: si lo borras, el valor teórico se conserva, pero se oculta la comparación.</t>
  </si>
  <si>
    <t>• Antes de obtener resultados, indica empresa, moneda y fuente/fecha en Valoración Gordon; si usas "Otra", identifica la moneda exacta en la fuente.</t>
  </si>
  <si>
    <t>• Los datos de Comercial Andina S. A. son DIDÁCTICOS, no de una compañía cotizada real ni de una fuente de mercado.</t>
  </si>
  <si>
    <t>• No incluye CAPM integrado, DDM multietapa ni recomendaciones automáticas de inversión: son funciones fuera de alcance.</t>
  </si>
  <si>
    <t>Referencia metodológica: https://www.cfainstitute.org/insights/professional-learning/refresher-readings/2026/discounted-dividend-valuation  |  La responsabilidad de justificar supuestos y verificar fuentes reales es del usuario.</t>
  </si>
  <si>
    <t>GLOSARIO | TÉRMINOS Y ALERTAS</t>
  </si>
  <si>
    <t>Consulta esta hoja si encuentras un término o mensaje que no conoces. Las definiciones coinciden con los campos del archivo.</t>
  </si>
  <si>
    <t>TÉRMINO</t>
  </si>
  <si>
    <t>DEFINICIÓN PRÁCTICA</t>
  </si>
  <si>
    <t>EJEMPLO O ACLARACIÓN</t>
  </si>
  <si>
    <t>Gordon / GGM</t>
  </si>
  <si>
    <t>Modelo de crecimiento constante de dividendos usado para estimar el valor de una acción.</t>
  </si>
  <si>
    <t>No representa una recomendación de compra.</t>
  </si>
  <si>
    <t>DDM</t>
  </si>
  <si>
    <t>Modelo de descuento de dividendos: valoración basada en el valor presente de dividendos futuros.</t>
  </si>
  <si>
    <t>Gordon es un caso de DDM.</t>
  </si>
  <si>
    <t>Acción</t>
  </si>
  <si>
    <t>Participación patrimonial de una sociedad, cuya valoración se expresa por unidad.</t>
  </si>
  <si>
    <t>El precio y los dividendos son por acción.</t>
  </si>
  <si>
    <t>Valor teórico P₀</t>
  </si>
  <si>
    <t>Valor presente estimado de dividendos futuros bajo los supuestos del modelo.</t>
  </si>
  <si>
    <t>41.600 COP por acción en el ejemplo.</t>
  </si>
  <si>
    <t>D₀</t>
  </si>
  <si>
    <t>Último dividendo ordinario pagado por acción del periodo anual base.</t>
  </si>
  <si>
    <t>2.400 COP por acción.</t>
  </si>
  <si>
    <t>D₁</t>
  </si>
  <si>
    <t>Dividendo esperado por acción al final del siguiente periodo.</t>
  </si>
  <si>
    <t>D₁ = D₀ × (1+g) = 2.496.</t>
  </si>
  <si>
    <t>Dividendo ordinario</t>
  </si>
  <si>
    <t>Distribución recurrente de beneficios o recursos a accionistas.</t>
  </si>
  <si>
    <t>Excluir pagos excepcionales no sostenibles.</t>
  </si>
  <si>
    <t>Dividendo extraordinario</t>
  </si>
  <si>
    <t>Pago especial que no forma parte necesariamente de la política recurrente.</t>
  </si>
  <si>
    <t>No proyectarlo automáticamente para siempre.</t>
  </si>
  <si>
    <t>g (crecimiento)</t>
  </si>
  <si>
    <t>Tasa anual constante esperada de variación de los dividendos a perpetuidad.</t>
  </si>
  <si>
    <t>0,04 significa 4% anual.</t>
  </si>
  <si>
    <t>kₑ (rentabilidad requerida)</t>
  </si>
  <si>
    <t>Tasa anual exigida por los accionistas para asumir el riesgo de la inversión.</t>
  </si>
  <si>
    <t>0,10 significa 10% anual.</t>
  </si>
  <si>
    <t>Costo del patrimonio</t>
  </si>
  <si>
    <t>Otra forma de denominar la tasa de rentabilidad requerida por los accionistas.</t>
  </si>
  <si>
    <t>En este modelo corresponde a kₑ.</t>
  </si>
  <si>
    <t>kₑ − g (brecha)</t>
  </si>
  <si>
    <t>Diferencia entre rentabilidad requerida y crecimiento perpetuo.</t>
  </si>
  <si>
    <t>10% − 4% = 6 puntos porcentuales.</t>
  </si>
  <si>
    <t>Puntos porcentuales (pp)</t>
  </si>
  <si>
    <t>Diferencia aritmética entre dos porcentajes.</t>
  </si>
  <si>
    <t>De 4% a 5% es +1 pp.</t>
  </si>
  <si>
    <t>Perpetuidad creciente</t>
  </si>
  <si>
    <t>Flujo indefinido de pagos que crece según una tasa constante.</t>
  </si>
  <si>
    <t>Fundamento matemático del modelo Gordon.</t>
  </si>
  <si>
    <t>Precio de mercado</t>
  </si>
  <si>
    <t>Cotización observable por acción en una fecha definida; dato opcional.</t>
  </si>
  <si>
    <t>38.000 COP por acción (hipotético).</t>
  </si>
  <si>
    <t>Diferencia monetaria</t>
  </si>
  <si>
    <t>Valor teórico menos precio de mercado, en la misma moneda por acción.</t>
  </si>
  <si>
    <t>41.600 − 38.000 = 3.600 COP.</t>
  </si>
  <si>
    <t>Diferencia relativa</t>
  </si>
  <si>
    <t>(Valor teórico / precio de mercado) − 1; no mide retorno futuro.</t>
  </si>
  <si>
    <t>3.600 / 38.000 = 9,47%.</t>
  </si>
  <si>
    <t>Análisis de sensibilidad</t>
  </si>
  <si>
    <t>Comparación del valor estimado ante variaciones de g y kₑ.</t>
  </si>
  <si>
    <t>Escenarios sin alterar los supuestos originales.</t>
  </si>
  <si>
    <t>Escenario base</t>
  </si>
  <si>
    <t>Fila fija que utiliza las tasas g y kₑ originales; los incrementos deben permanecer exactamente en 0.</t>
  </si>
  <si>
    <t>No cambiar los 0 pp de la fila Base gris.</t>
  </si>
  <si>
    <t>Escenario personalizado</t>
  </si>
  <si>
    <t>Fila cuya variación de g y kₑ puede editarse libremente.</t>
  </si>
  <si>
    <t>Modificar solo columnas azul claro.</t>
  </si>
  <si>
    <t>Tasa nominal</t>
  </si>
  <si>
    <t>Tasa que incluye el efecto de la inflación correspondiente a la moneda.</t>
  </si>
  <si>
    <t>No mezclar con dividendos en términos reales.</t>
  </si>
  <si>
    <t>Tasa real</t>
  </si>
  <si>
    <t>Tasa descontando el efecto inflacionario; requiere flujos compatibles.</t>
  </si>
  <si>
    <t>No mezclar directamente con dividendos nominales.</t>
  </si>
  <si>
    <t>Periodicidad anual</t>
  </si>
  <si>
    <t>Dividendos y tasas expresados para periodos de un año.</t>
  </si>
  <si>
    <t>No combinar D₀ mensual y kₑ anual.</t>
  </si>
  <si>
    <t>Crecimiento estable</t>
  </si>
  <si>
    <t>Hipótesis de una tasa defendible a largo plazo, no solo una tendencia histórica.</t>
  </si>
  <si>
    <t>Evitar extrapolar tasas extraordinarias.</t>
  </si>
  <si>
    <t>Supuestos</t>
  </si>
  <si>
    <t>Premisas utilizadas para obtener el valor: pagos, tasas, estabilidad y riesgo.</t>
  </si>
  <si>
    <t>El usuario debe validarlos antes de invertir.</t>
  </si>
  <si>
    <t>Resultado matemático disponible, pero hay hipótesis especialmente sensibles o extremas.</t>
  </si>
  <si>
    <t>Señal: brecha ≤ 2 pp, g &gt; 10% o kₑ &gt; 100%.</t>
  </si>
  <si>
    <t>Datos centrales válidos para ejecutar la fórmula sin una advertencia automática adicional.</t>
  </si>
  <si>
    <t>No implica calidad garantizada de las hipótesis.</t>
  </si>
  <si>
    <t>Falta un dato necesario para identificar y calcular la valoración o un incremento de sensibilidad.</t>
  </si>
  <si>
    <t>Completar empresa, D₀, g, kₑ, moneda y fuente/fecha.</t>
  </si>
  <si>
    <t>Datos incompatibles o incorrectos: texto en valores, moneda incorrecta, tasas y otros campos inválidos.</t>
  </si>
  <si>
    <t>Revisar moneda, nombres y fuente además de cifras.</t>
  </si>
  <si>
    <t>No se cumple kₑ &gt; g, requisito esencial del modelo.</t>
  </si>
  <si>
    <t>El valor teórico se oculta.</t>
  </si>
  <si>
    <t>El precio de mercado opcional no es numérico positivo.</t>
  </si>
  <si>
    <t>Se oculta la comparación, no P₀.</t>
  </si>
  <si>
    <t>No se ingresó precio; puede valorarse pero no compararse.</t>
  </si>
  <si>
    <t>P₀ disponible; diferencia en blanco.</t>
  </si>
  <si>
    <t>PRECIO VÁLIDO</t>
  </si>
  <si>
    <t>Precio de mercado positivo y numérico para comparación.</t>
  </si>
  <si>
    <t>Permite diferencia monetaria y relativa.</t>
  </si>
  <si>
    <t>El escenario depende de una valoración principal inválida o la fila Base fue alterada.</t>
  </si>
  <si>
    <t>Corregir Valoración Gordon o restaurar la fila Base.</t>
  </si>
  <si>
    <t>CALCULADO</t>
  </si>
  <si>
    <t>Escenario matemáticamente calculable sin advertencia automática adicional.</t>
  </si>
  <si>
    <t>Comparar sus tasas con el escenario base.</t>
  </si>
  <si>
    <t>Origen / fuente</t>
  </si>
  <si>
    <t>Procedencia de los dividendos, tasas o estimaciones; el ejemplo es ficticio.</t>
  </si>
  <si>
    <t>Registrar fuente y fecha al sustituir.</t>
  </si>
  <si>
    <t>VALORACIÓN DE ACCIONES | GORDON</t>
  </si>
  <si>
    <t>Edita solo AZUL CLARO. Datos anuales y nominales · 1 acción · Ejemplo ficticio de Comercial Andina S. A.</t>
  </si>
  <si>
    <t>01  |  DATOS DE ENTRADA</t>
  </si>
  <si>
    <t>Empresa</t>
  </si>
  <si>
    <t>Comercial Andina S. A. (ficticia)</t>
  </si>
  <si>
    <t>Nombre de la empresa analizada.</t>
  </si>
  <si>
    <t>Último dividendo anual D₀</t>
  </si>
  <si>
    <t>Importe monetario por acción · fuente ficticia.</t>
  </si>
  <si>
    <t>Crecimiento anual g</t>
  </si>
  <si>
    <t>Tasa de largo plazo · 4 % en el ejemplo.</t>
  </si>
  <si>
    <t>Rentabilidad exigida anual kₑ</t>
  </si>
  <si>
    <t>Estimación externa independiente · 10 %.</t>
  </si>
  <si>
    <t>Precio de mercado (opcional)</t>
  </si>
  <si>
    <t>Cotización por acción en la fecha de valoración.</t>
  </si>
  <si>
    <t>Moneda de referencia</t>
  </si>
  <si>
    <t>COP</t>
  </si>
  <si>
    <t>Misma moneda para dividendos y precio.</t>
  </si>
  <si>
    <t>Fuente y fecha de supuestos</t>
  </si>
  <si>
    <t>CASO FICTICIO · InfoExperiencia</t>
  </si>
  <si>
    <t>Reemplaza con fuente y fecha reales.</t>
  </si>
  <si>
    <t>02  |  VALIDACIÓN, RESULTADOS Y COMPARACIÓN</t>
  </si>
  <si>
    <t>Estado de la valoración</t>
  </si>
  <si>
    <t>Dividendo esperado D₁</t>
  </si>
  <si>
    <t>Brecha kₑ − g</t>
  </si>
  <si>
    <t>Valor teórico P₀ / acción</t>
  </si>
  <si>
    <t>Comprobación del precio</t>
  </si>
  <si>
    <t>Diferencia monetaria / acción</t>
  </si>
  <si>
    <t>Diferencia respecto al precio</t>
  </si>
  <si>
    <t>03  |  INTERPRETACIÓN PARA TOMAR DECISIONES</t>
  </si>
  <si>
    <t>ALCANCE | Gordon presupone dividendos ordinarios sostenibles y crecimiento anual constante a perpetuidad. La alerta REVISAR SUPUESTOS se activa si kₑ−g ≤ 2 puntos porcentuales, g &gt; 10 % o kₑ &gt; 100 %. Son alertas heurísticas, no fronteras académicas universales. El resultado no garantiza un precio futuro.</t>
  </si>
  <si>
    <t>SENSIBILIDAD | CRECIMIENTO Y RIESGO</t>
  </si>
  <si>
    <t>Edita solo Δg y Δkₑ en AZUL CLARO. Los cambios son PUNTOS PORCENTUALES (1 pp = 1 %). El caso original no cambia.</t>
  </si>
  <si>
    <t>ESCENARIOS DE VALORACIÓN — VARIACIONES SOBRE LA BASE</t>
  </si>
  <si>
    <t>ESCENARIO</t>
  </si>
  <si>
    <t>Δg (pp)</t>
  </si>
  <si>
    <t>Δkₑ (pp)</t>
  </si>
  <si>
    <t>g aplicado</t>
  </si>
  <si>
    <t>kₑ aplicado</t>
  </si>
  <si>
    <t>D₁ recalculado</t>
  </si>
  <si>
    <t>Valor por acción</t>
  </si>
  <si>
    <t>ESTADO</t>
  </si>
  <si>
    <t>Crecimiento menor</t>
  </si>
  <si>
    <t>Base</t>
  </si>
  <si>
    <t>Crecimiento mayor</t>
  </si>
  <si>
    <t>Rentabilidad menor</t>
  </si>
  <si>
    <t>Rentabilidad mayor</t>
  </si>
  <si>
    <t>Personalizado A</t>
  </si>
  <si>
    <t>Personalizado B</t>
  </si>
  <si>
    <t>LECTURA DE LA TABLA</t>
  </si>
  <si>
    <t>La fila Base gris utiliza Δg = 0 y Δkₑ = 0; NO la modifiques. Debe coincidir con el valor teórico de Valoración Gordon. En otros escenarios, un cambio en Δg recalcula también D₁. Las alertas invalidan u obligan a revisar los supuestos.</t>
  </si>
  <si>
    <t>ORIENTACIÓN | NO ES UNA RECOMENDACIÓN DE INVERSIÓN</t>
  </si>
  <si>
    <t>Los importes están en la moneda seleccionada en Valoración Gordon, por acción. Los incrementos son tasas: +1,00 % significa +1 punto porcentual, no un aumento relativo del 1 %. Las variaciones extremas pueden no ser económicamente defendibles aunque la fórmula sea calculable.</t>
  </si>
  <si>
    <t>RESUMEN | VALORACIÓN DE GORDON</t>
  </si>
  <si>
    <t>Lectura consolidada: los datos de origen se capturan en Valoración Gordon; los escenarios se muestran en Sensibilidad.</t>
  </si>
  <si>
    <t>01  |  CONTEXTO Y VALIDACIÓN</t>
  </si>
  <si>
    <t>Moneda</t>
  </si>
  <si>
    <t>Estado principal</t>
  </si>
  <si>
    <t>02  |  SUPUESTOS Y VALOR TEÓRICO</t>
  </si>
  <si>
    <t>Último dividendo D₀</t>
  </si>
  <si>
    <t>Rentabilidad requerida kₑ</t>
  </si>
  <si>
    <t>VALOR TEÓRICO POR ACCIÓN</t>
  </si>
  <si>
    <t>03  |  COMPARACIÓN CON EL MERCADO (SI EXISTE PRECIO)</t>
  </si>
  <si>
    <t>Precio de mercado por acción</t>
  </si>
  <si>
    <t>04  |  INTERPRETACIÓN Y SIGUIENTE PASO</t>
  </si>
  <si>
    <t>Antes de utilizar el valor: (1) contrasta dividendos y fuentes reales, (2) verifica que la empresa pueda sostener g, (3) confirma que la rentabilidad requerida sea independiente de este precio, (4) revisa las sensibilidades. Una diferencia positiva no es una recomendación de compra.</t>
  </si>
  <si>
    <t>Escenarios con valor numérico</t>
  </si>
  <si>
    <t>Escenarios con advertencias</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</si>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</sst>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quot;-&quot;"/>
    <numFmt numFmtId="165" formatCode="0.00%;[Red]\(0.00%\);0.00%"/>
    <numFmt numFmtId="166" formatCode="#,##0;[Red]\(#,##0\);&quot;-&quot;"/>
  </numFmts>
  <fonts count="15">
    <font>
      <sz val="11"/>
      <name val="Carlito"/>
    </font>
    <font>
      <sz val="10"/>
      <color rgb="FF203347"/>
      <name val="Aptos"/>
      <family val="2"/>
    </font>
    <font>
      <b/>
      <sz val="10"/>
      <color rgb="FFFFFFFF"/>
      <name val="Aptos"/>
      <family val="2"/>
    </font>
    <font>
      <b/>
      <sz val="17"/>
      <color rgb="FFFFFFFF"/>
      <name val="Aptos"/>
      <family val="2"/>
    </font>
    <font>
      <sz val="10"/>
      <color rgb="FF52657A"/>
      <name val="Aptos"/>
      <family val="2"/>
    </font>
    <font>
      <sz val="10"/>
      <color rgb="FF203347"/>
      <name val="Aptos"/>
      <family val="2"/>
    </font>
    <font>
      <b/>
      <sz val="10"/>
      <color rgb="FF203347"/>
      <name val="Aptos"/>
      <family val="2"/>
    </font>
    <font>
      <b/>
      <sz val="10"/>
      <color rgb="FF1647A2"/>
      <name val="Aptos"/>
      <family val="2"/>
    </font>
    <font>
      <b/>
      <sz val="16"/>
      <color rgb="FF203347"/>
      <name val="Aptos"/>
      <family val="2"/>
    </font>
    <font>
      <b/>
      <sz val="10"/>
      <color rgb="FF243449"/>
      <name val="Aptos"/>
      <family val="2"/>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1">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142D4E"/>
        <bgColor indexed="64"/>
      </patternFill>
    </fill>
    <fill>
      <patternFill patternType="solid">
        <fgColor rgb="FFF2F6FB"/>
        <bgColor indexed="64"/>
      </patternFill>
    </fill>
    <fill>
      <patternFill patternType="solid">
        <fgColor rgb="FF1D4E7B"/>
        <bgColor indexed="64"/>
      </patternFill>
    </fill>
    <fill>
      <patternFill patternType="solid">
        <fgColor rgb="FFDCECF9"/>
        <bgColor indexed="64"/>
      </patternFill>
    </fill>
    <fill>
      <patternFill patternType="solid">
        <fgColor theme="3"/>
        <bgColor indexed="64"/>
      </patternFill>
    </fill>
    <fill>
      <patternFill patternType="solid">
        <fgColor rgb="FFEAF0F5"/>
        <bgColor indexed="64"/>
      </patternFill>
    </fill>
    <fill>
      <patternFill patternType="solid">
        <fgColor rgb="FFE2F0FC"/>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48">
    <xf numFmtId="0" fontId="0" fillId="0" borderId="0" xfId="0"/>
    <xf numFmtId="0" fontId="1" fillId="2" borderId="0" xfId="0" applyFont="1" applyFill="1" applyAlignment="1">
      <alignment vertical="center"/>
    </xf>
    <xf numFmtId="0" fontId="0" fillId="3" borderId="0" xfId="0" applyFill="1"/>
    <xf numFmtId="0" fontId="3" fillId="4" borderId="0" xfId="0" applyFont="1" applyFill="1" applyAlignment="1">
      <alignment vertical="center" wrapText="1"/>
    </xf>
    <xf numFmtId="0" fontId="2"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wrapText="1"/>
    </xf>
    <xf numFmtId="0" fontId="5" fillId="5" borderId="0" xfId="0" applyFont="1" applyFill="1" applyAlignment="1">
      <alignment vertical="center" wrapText="1"/>
    </xf>
    <xf numFmtId="0" fontId="6" fillId="2" borderId="0" xfId="0" applyFont="1" applyFill="1" applyAlignment="1">
      <alignment vertical="center"/>
    </xf>
    <xf numFmtId="0" fontId="5" fillId="2" borderId="0" xfId="0" applyFont="1" applyFill="1" applyAlignment="1">
      <alignment vertical="center" wrapText="1"/>
    </xf>
    <xf numFmtId="0" fontId="7" fillId="7" borderId="0" xfId="0" applyFont="1" applyFill="1" applyAlignment="1">
      <alignment vertical="center"/>
    </xf>
    <xf numFmtId="0" fontId="6" fillId="5" borderId="0" xfId="0" applyFont="1" applyFill="1" applyAlignment="1">
      <alignment vertical="center"/>
    </xf>
    <xf numFmtId="0" fontId="6" fillId="7" borderId="0" xfId="0" applyFont="1" applyFill="1" applyAlignment="1">
      <alignment vertical="center" wrapText="1"/>
    </xf>
    <xf numFmtId="0" fontId="6" fillId="5" borderId="0" xfId="0" applyFont="1" applyFill="1" applyAlignment="1">
      <alignment vertical="center" wrapText="1"/>
    </xf>
    <xf numFmtId="0" fontId="11" fillId="8" borderId="1"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2" fillId="6" borderId="0" xfId="0" applyFont="1" applyFill="1" applyAlignment="1">
      <alignment vertical="center" wrapText="1"/>
    </xf>
    <xf numFmtId="0" fontId="6" fillId="5" borderId="0" xfId="0" applyFont="1" applyFill="1" applyAlignment="1">
      <alignment vertical="center" wrapText="1"/>
    </xf>
    <xf numFmtId="0" fontId="1" fillId="5" borderId="0" xfId="0" applyFont="1" applyFill="1" applyAlignment="1">
      <alignment vertical="center" wrapText="1"/>
    </xf>
    <xf numFmtId="0" fontId="6" fillId="2" borderId="0" xfId="0" applyFont="1" applyFill="1" applyAlignment="1">
      <alignment vertical="center" wrapText="1"/>
    </xf>
    <xf numFmtId="0" fontId="1" fillId="2" borderId="0" xfId="0" applyFont="1" applyFill="1" applyAlignment="1">
      <alignment vertical="center" wrapText="1"/>
    </xf>
    <xf numFmtId="0" fontId="3" fillId="4" borderId="0" xfId="0" applyFont="1" applyFill="1" applyAlignment="1" applyProtection="1">
      <alignment vertical="center" wrapText="1"/>
      <protection locked="0"/>
    </xf>
    <xf numFmtId="0" fontId="2" fillId="4" borderId="0" xfId="0" applyFont="1" applyFill="1" applyAlignment="1" applyProtection="1">
      <alignment vertical="center" wrapText="1"/>
      <protection locked="0"/>
    </xf>
    <xf numFmtId="0" fontId="4" fillId="5" borderId="0" xfId="0" applyFont="1" applyFill="1" applyAlignment="1" applyProtection="1">
      <alignment vertical="center" wrapText="1"/>
      <protection locked="0"/>
    </xf>
    <xf numFmtId="0" fontId="1" fillId="2" borderId="0" xfId="0" applyFont="1" applyFill="1" applyAlignment="1" applyProtection="1">
      <alignment vertical="center"/>
      <protection locked="0"/>
    </xf>
    <xf numFmtId="0" fontId="2" fillId="6" borderId="0" xfId="0" applyFont="1" applyFill="1" applyAlignment="1" applyProtection="1">
      <alignment vertical="center" wrapText="1"/>
      <protection locked="0"/>
    </xf>
    <xf numFmtId="0" fontId="6" fillId="2" borderId="0" xfId="0" applyFont="1" applyFill="1" applyAlignment="1" applyProtection="1">
      <alignment vertical="center"/>
      <protection locked="0"/>
    </xf>
    <xf numFmtId="0" fontId="7" fillId="7" borderId="0" xfId="0" applyFont="1" applyFill="1" applyAlignment="1" applyProtection="1">
      <alignment vertical="center"/>
      <protection locked="0"/>
    </xf>
    <xf numFmtId="0" fontId="4" fillId="2" borderId="0" xfId="0" applyFont="1" applyFill="1" applyAlignment="1" applyProtection="1">
      <alignment vertical="center" wrapText="1"/>
      <protection locked="0"/>
    </xf>
    <xf numFmtId="164" fontId="7" fillId="7" borderId="0" xfId="0" applyNumberFormat="1" applyFont="1" applyFill="1" applyAlignment="1" applyProtection="1">
      <alignment vertical="center"/>
      <protection locked="0"/>
    </xf>
    <xf numFmtId="165" fontId="7" fillId="7" borderId="0" xfId="0" applyNumberFormat="1" applyFont="1" applyFill="1" applyAlignment="1" applyProtection="1">
      <alignment vertical="center"/>
      <protection locked="0"/>
    </xf>
    <xf numFmtId="0" fontId="6" fillId="5" borderId="0" xfId="0" applyFont="1" applyFill="1" applyAlignment="1" applyProtection="1">
      <alignment vertical="center"/>
      <protection locked="0"/>
    </xf>
    <xf numFmtId="164" fontId="6" fillId="5" borderId="0" xfId="0" applyNumberFormat="1" applyFont="1" applyFill="1" applyAlignment="1" applyProtection="1">
      <alignment vertical="center"/>
      <protection locked="0"/>
    </xf>
    <xf numFmtId="165" fontId="6" fillId="5" borderId="0" xfId="0" applyNumberFormat="1" applyFont="1" applyFill="1" applyAlignment="1" applyProtection="1">
      <alignment vertical="center"/>
      <protection locked="0"/>
    </xf>
    <xf numFmtId="0" fontId="5" fillId="5" borderId="0" xfId="0" applyFont="1" applyFill="1" applyAlignment="1" applyProtection="1">
      <alignment vertical="center" wrapText="1"/>
      <protection locked="0"/>
    </xf>
    <xf numFmtId="0" fontId="2" fillId="4" borderId="0" xfId="0" applyFont="1" applyFill="1" applyAlignment="1" applyProtection="1">
      <alignment vertical="center" wrapText="1"/>
      <protection locked="0"/>
    </xf>
    <xf numFmtId="0" fontId="1" fillId="5" borderId="0" xfId="0" applyFont="1" applyFill="1" applyAlignment="1" applyProtection="1">
      <alignment vertical="center"/>
      <protection locked="0"/>
    </xf>
    <xf numFmtId="165" fontId="9" fillId="9" borderId="0" xfId="0" applyNumberFormat="1" applyFont="1" applyFill="1" applyAlignment="1" applyProtection="1">
      <alignment vertical="center"/>
      <protection locked="0"/>
    </xf>
    <xf numFmtId="0" fontId="5" fillId="2" borderId="0" xfId="0" applyFont="1" applyFill="1" applyAlignment="1" applyProtection="1">
      <alignment vertical="center"/>
      <protection locked="0"/>
    </xf>
    <xf numFmtId="0" fontId="6" fillId="10" borderId="0" xfId="0" applyFont="1" applyFill="1" applyAlignment="1" applyProtection="1">
      <alignment vertical="center"/>
      <protection locked="0"/>
    </xf>
    <xf numFmtId="164" fontId="8" fillId="10" borderId="0" xfId="0" applyNumberFormat="1" applyFont="1" applyFill="1" applyAlignment="1" applyProtection="1">
      <alignment vertical="center"/>
      <protection locked="0"/>
    </xf>
    <xf numFmtId="166" fontId="6" fillId="5" borderId="0" xfId="0" applyNumberFormat="1" applyFont="1" applyFill="1" applyAlignment="1" applyProtection="1">
      <alignment vertical="center"/>
      <protection locked="0"/>
    </xf>
  </cellXfs>
  <cellStyles count="2">
    <cellStyle name="Hipervínculo" xfId="1" builtinId="8"/>
    <cellStyle name="Normal" xfId="0" builtinId="0"/>
  </cellStyles>
  <dxfs count="9">
    <dxf>
      <fill>
        <patternFill>
          <bgColor rgb="FFE2F3E5"/>
        </patternFill>
      </fill>
    </dxf>
    <dxf>
      <fill>
        <patternFill>
          <bgColor rgb="FFFFF1CC"/>
        </patternFill>
      </fill>
    </dxf>
    <dxf>
      <fill>
        <patternFill>
          <bgColor rgb="FFE2F3E5"/>
        </patternFill>
      </fill>
    </dxf>
    <dxf>
      <fill>
        <patternFill>
          <bgColor rgb="FFFFF1CC"/>
        </patternFill>
      </fill>
    </dxf>
    <dxf>
      <fill>
        <patternFill>
          <bgColor rgb="FFFDE8E8"/>
        </patternFill>
      </fill>
    </dxf>
    <dxf>
      <fill>
        <patternFill>
          <bgColor rgb="FFFDE8E8"/>
        </patternFill>
      </fill>
    </dxf>
    <dxf>
      <fill>
        <patternFill>
          <bgColor rgb="FFE2F3E5"/>
        </patternFill>
      </fill>
    </dxf>
    <dxf>
      <fill>
        <patternFill>
          <bgColor rgb="FFFFF1CC"/>
        </patternFill>
      </fill>
    </dxf>
    <dxf>
      <fill>
        <patternFill>
          <bgColor rgb="FFFDE8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2053590</xdr:colOff>
      <xdr:row>0</xdr:row>
      <xdr:rowOff>28575</xdr:rowOff>
    </xdr:from>
    <xdr:to>
      <xdr:col>7</xdr:col>
      <xdr:colOff>1830997</xdr:colOff>
      <xdr:row>1</xdr:row>
      <xdr:rowOff>363855</xdr:rowOff>
    </xdr:to>
    <xdr:pic>
      <xdr:nvPicPr>
        <xdr:cNvPr id="2" name="Imagen 1">
          <a:extLst>
            <a:ext uri="{FF2B5EF4-FFF2-40B4-BE49-F238E27FC236}">
              <a16:creationId xmlns:a16="http://schemas.microsoft.com/office/drawing/2014/main" id="{7A59B41F-6DA2-4F86-8CBD-41391F289934}"/>
            </a:ext>
          </a:extLst>
        </xdr:cNvPr>
        <xdr:cNvPicPr>
          <a:picLocks noChangeAspect="1"/>
        </xdr:cNvPicPr>
      </xdr:nvPicPr>
      <xdr:blipFill>
        <a:blip xmlns:r="http://schemas.openxmlformats.org/officeDocument/2006/relationships" r:embed="rId1"/>
        <a:stretch>
          <a:fillRect/>
        </a:stretch>
      </xdr:blipFill>
      <xdr:spPr>
        <a:xfrm>
          <a:off x="11578590" y="28575"/>
          <a:ext cx="2063407"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2059597</xdr:colOff>
      <xdr:row>3</xdr:row>
      <xdr:rowOff>129540</xdr:rowOff>
    </xdr:to>
    <xdr:pic>
      <xdr:nvPicPr>
        <xdr:cNvPr id="2" name="Imagen 1">
          <a:extLst>
            <a:ext uri="{FF2B5EF4-FFF2-40B4-BE49-F238E27FC236}">
              <a16:creationId xmlns:a16="http://schemas.microsoft.com/office/drawing/2014/main" id="{FA8F8FAE-0CA5-402B-A2E9-6209E703C44D}"/>
            </a:ext>
          </a:extLst>
        </xdr:cNvPr>
        <xdr:cNvPicPr>
          <a:picLocks noChangeAspect="1"/>
        </xdr:cNvPicPr>
      </xdr:nvPicPr>
      <xdr:blipFill>
        <a:blip xmlns:r="http://schemas.openxmlformats.org/officeDocument/2006/relationships" r:embed="rId1"/>
        <a:stretch>
          <a:fillRect/>
        </a:stretch>
      </xdr:blipFill>
      <xdr:spPr>
        <a:xfrm>
          <a:off x="10172700" y="0"/>
          <a:ext cx="2055787"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1830997</xdr:colOff>
      <xdr:row>3</xdr:row>
      <xdr:rowOff>133350</xdr:rowOff>
    </xdr:to>
    <xdr:pic>
      <xdr:nvPicPr>
        <xdr:cNvPr id="2" name="Imagen 1">
          <a:extLst>
            <a:ext uri="{FF2B5EF4-FFF2-40B4-BE49-F238E27FC236}">
              <a16:creationId xmlns:a16="http://schemas.microsoft.com/office/drawing/2014/main" id="{F1D9AC8E-DCAD-4432-ACF8-5EDAA1464BCF}"/>
            </a:ext>
          </a:extLst>
        </xdr:cNvPr>
        <xdr:cNvPicPr>
          <a:picLocks noChangeAspect="1"/>
        </xdr:cNvPicPr>
      </xdr:nvPicPr>
      <xdr:blipFill>
        <a:blip xmlns:r="http://schemas.openxmlformats.org/officeDocument/2006/relationships" r:embed="rId1"/>
        <a:stretch>
          <a:fillRect/>
        </a:stretch>
      </xdr:blipFill>
      <xdr:spPr>
        <a:xfrm>
          <a:off x="12106275" y="0"/>
          <a:ext cx="2059597" cy="647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1827187</xdr:colOff>
      <xdr:row>3</xdr:row>
      <xdr:rowOff>133350</xdr:rowOff>
    </xdr:to>
    <xdr:pic>
      <xdr:nvPicPr>
        <xdr:cNvPr id="2" name="Imagen 1">
          <a:extLst>
            <a:ext uri="{FF2B5EF4-FFF2-40B4-BE49-F238E27FC236}">
              <a16:creationId xmlns:a16="http://schemas.microsoft.com/office/drawing/2014/main" id="{35985C90-19A6-43AD-954E-12D2869B694E}"/>
            </a:ext>
          </a:extLst>
        </xdr:cNvPr>
        <xdr:cNvPicPr>
          <a:picLocks noChangeAspect="1"/>
        </xdr:cNvPicPr>
      </xdr:nvPicPr>
      <xdr:blipFill>
        <a:blip xmlns:r="http://schemas.openxmlformats.org/officeDocument/2006/relationships" r:embed="rId1"/>
        <a:stretch>
          <a:fillRect/>
        </a:stretch>
      </xdr:blipFill>
      <xdr:spPr>
        <a:xfrm>
          <a:off x="12725400" y="0"/>
          <a:ext cx="2055787" cy="647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38100</xdr:colOff>
      <xdr:row>0</xdr:row>
      <xdr:rowOff>0</xdr:rowOff>
    </xdr:from>
    <xdr:to>
      <xdr:col>6</xdr:col>
      <xdr:colOff>1869097</xdr:colOff>
      <xdr:row>3</xdr:row>
      <xdr:rowOff>133350</xdr:rowOff>
    </xdr:to>
    <xdr:pic>
      <xdr:nvPicPr>
        <xdr:cNvPr id="2" name="Imagen 1">
          <a:extLst>
            <a:ext uri="{FF2B5EF4-FFF2-40B4-BE49-F238E27FC236}">
              <a16:creationId xmlns:a16="http://schemas.microsoft.com/office/drawing/2014/main" id="{F3D4D6AE-DACE-4592-B2B4-665BC9677DDE}"/>
            </a:ext>
          </a:extLst>
        </xdr:cNvPr>
        <xdr:cNvPicPr>
          <a:picLocks noChangeAspect="1"/>
        </xdr:cNvPicPr>
      </xdr:nvPicPr>
      <xdr:blipFill>
        <a:blip xmlns:r="http://schemas.openxmlformats.org/officeDocument/2006/relationships" r:embed="rId1"/>
        <a:stretch>
          <a:fillRect/>
        </a:stretch>
      </xdr:blipFill>
      <xdr:spPr>
        <a:xfrm>
          <a:off x="10401300" y="0"/>
          <a:ext cx="2059597" cy="64770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oexperiencia.com/sistemas-premiu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workbookViewId="0">
      <pane ySplit="5" topLeftCell="A6" activePane="bottomLeft" state="frozen"/>
      <selection pane="bottomLeft" activeCell="H11" sqref="H11"/>
    </sheetView>
  </sheetViews>
  <sheetFormatPr baseColWidth="10" defaultColWidth="8.796875" defaultRowHeight="13.8"/>
  <cols>
    <col min="1" max="1" width="30" style="2" customWidth="1"/>
    <col min="2" max="2" width="25" style="2" customWidth="1"/>
    <col min="3" max="3" width="23" style="2" customWidth="1"/>
    <col min="4" max="4" width="24" style="2" customWidth="1"/>
    <col min="5" max="5" width="23" style="2" customWidth="1"/>
    <col min="6" max="6" width="27" style="2" customWidth="1"/>
    <col min="7" max="7" width="3" style="2" customWidth="1"/>
    <col min="8" max="8" width="38.59765625" style="2" customWidth="1"/>
    <col min="9" max="9" width="39.8984375" style="2" customWidth="1"/>
    <col min="10" max="16384" width="8.796875" style="2"/>
  </cols>
  <sheetData>
    <row r="1" spans="1:9" ht="24" customHeight="1">
      <c r="A1" s="1"/>
      <c r="B1" s="1"/>
      <c r="C1" s="1"/>
      <c r="D1" s="1"/>
      <c r="E1" s="1"/>
      <c r="F1" s="1"/>
      <c r="G1" s="1"/>
    </row>
    <row r="2" spans="1:9" ht="30" customHeight="1" thickBot="1">
      <c r="A2" s="3" t="s">
        <v>0</v>
      </c>
      <c r="B2" s="4"/>
      <c r="C2" s="4"/>
      <c r="D2" s="4"/>
      <c r="E2" s="4"/>
      <c r="F2" s="4"/>
      <c r="G2" s="1"/>
    </row>
    <row r="3" spans="1:9" ht="30" customHeight="1">
      <c r="A3" s="4"/>
      <c r="B3" s="4"/>
      <c r="C3" s="4"/>
      <c r="D3" s="4"/>
      <c r="E3" s="4"/>
      <c r="F3" s="4"/>
      <c r="G3" s="1"/>
      <c r="H3" s="14" t="s">
        <v>222</v>
      </c>
      <c r="I3" s="15"/>
    </row>
    <row r="4" spans="1:9" ht="24" customHeight="1">
      <c r="A4" s="5" t="s">
        <v>1</v>
      </c>
      <c r="B4" s="5"/>
      <c r="C4" s="5"/>
      <c r="D4" s="5"/>
      <c r="E4" s="5"/>
      <c r="F4" s="5"/>
      <c r="G4" s="1"/>
      <c r="H4" s="16"/>
      <c r="I4" s="17"/>
    </row>
    <row r="5" spans="1:9" ht="24" customHeight="1" thickBot="1">
      <c r="A5" s="5"/>
      <c r="B5" s="5"/>
      <c r="C5" s="5"/>
      <c r="D5" s="5"/>
      <c r="E5" s="5"/>
      <c r="F5" s="5"/>
      <c r="G5" s="1"/>
      <c r="H5" s="18"/>
      <c r="I5" s="19"/>
    </row>
    <row r="6" spans="1:9" ht="24" customHeight="1" thickBot="1">
      <c r="A6" s="1"/>
      <c r="B6" s="1"/>
      <c r="C6" s="1"/>
      <c r="D6" s="1"/>
      <c r="E6" s="1"/>
      <c r="F6" s="1"/>
      <c r="G6" s="1"/>
      <c r="H6" s="20" t="s">
        <v>223</v>
      </c>
      <c r="I6" s="21"/>
    </row>
    <row r="7" spans="1:9" ht="27" customHeight="1">
      <c r="A7" s="6" t="s">
        <v>2</v>
      </c>
      <c r="B7" s="6"/>
      <c r="C7" s="6"/>
      <c r="D7" s="6"/>
      <c r="E7" s="6"/>
      <c r="F7" s="6"/>
      <c r="G7" s="1"/>
    </row>
    <row r="8" spans="1:9" ht="22.95" customHeight="1">
      <c r="A8" s="7" t="s">
        <v>3</v>
      </c>
      <c r="B8" s="7"/>
      <c r="C8" s="7"/>
      <c r="D8" s="7"/>
      <c r="E8" s="7"/>
      <c r="F8" s="7"/>
      <c r="G8" s="1"/>
    </row>
    <row r="9" spans="1:9" ht="22.95" customHeight="1">
      <c r="A9" s="7"/>
      <c r="B9" s="7"/>
      <c r="C9" s="7"/>
      <c r="D9" s="7"/>
      <c r="E9" s="7"/>
      <c r="F9" s="7"/>
      <c r="G9" s="1"/>
    </row>
    <row r="10" spans="1:9" ht="22.95" customHeight="1">
      <c r="A10" s="7"/>
      <c r="B10" s="7"/>
      <c r="C10" s="7"/>
      <c r="D10" s="7"/>
      <c r="E10" s="7"/>
      <c r="F10" s="7"/>
      <c r="G10" s="1"/>
    </row>
    <row r="11" spans="1:9" ht="24" customHeight="1">
      <c r="A11" s="1"/>
      <c r="B11" s="1"/>
      <c r="C11" s="1"/>
      <c r="D11" s="1"/>
      <c r="E11" s="1"/>
      <c r="F11" s="1"/>
      <c r="G11" s="1"/>
    </row>
    <row r="12" spans="1:9" ht="27" customHeight="1">
      <c r="A12" s="6" t="s">
        <v>4</v>
      </c>
      <c r="B12" s="6"/>
      <c r="C12" s="6"/>
      <c r="D12" s="6"/>
      <c r="E12" s="6"/>
      <c r="F12" s="6"/>
      <c r="G12" s="1"/>
    </row>
    <row r="13" spans="1:9" ht="30" customHeight="1">
      <c r="A13" s="8" t="s">
        <v>5</v>
      </c>
      <c r="B13" s="9" t="s">
        <v>6</v>
      </c>
      <c r="C13" s="9"/>
      <c r="D13" s="9"/>
      <c r="E13" s="9"/>
      <c r="F13" s="9"/>
      <c r="G13" s="1"/>
    </row>
    <row r="14" spans="1:9" ht="30" customHeight="1">
      <c r="A14" s="8" t="s">
        <v>7</v>
      </c>
      <c r="B14" s="9" t="s">
        <v>8</v>
      </c>
      <c r="C14" s="9"/>
      <c r="D14" s="9"/>
      <c r="E14" s="9"/>
      <c r="F14" s="9"/>
      <c r="G14" s="1"/>
    </row>
    <row r="15" spans="1:9" ht="37.049999999999997" customHeight="1">
      <c r="A15" s="8" t="s">
        <v>9</v>
      </c>
      <c r="B15" s="9" t="s">
        <v>10</v>
      </c>
      <c r="C15" s="9"/>
      <c r="D15" s="9"/>
      <c r="E15" s="9"/>
      <c r="F15" s="9"/>
      <c r="G15" s="1"/>
    </row>
    <row r="16" spans="1:9" ht="30" customHeight="1">
      <c r="A16" s="8" t="s">
        <v>11</v>
      </c>
      <c r="B16" s="9" t="s">
        <v>12</v>
      </c>
      <c r="C16" s="9"/>
      <c r="D16" s="9"/>
      <c r="E16" s="9"/>
      <c r="F16" s="9"/>
      <c r="G16" s="1"/>
    </row>
    <row r="17" spans="1:7" ht="30" customHeight="1">
      <c r="A17" s="8" t="s">
        <v>13</v>
      </c>
      <c r="B17" s="9" t="s">
        <v>14</v>
      </c>
      <c r="C17" s="9"/>
      <c r="D17" s="9"/>
      <c r="E17" s="9"/>
      <c r="F17" s="9"/>
      <c r="G17" s="1"/>
    </row>
    <row r="18" spans="1:7" ht="30" customHeight="1">
      <c r="A18" s="8" t="s">
        <v>15</v>
      </c>
      <c r="B18" s="9" t="s">
        <v>16</v>
      </c>
      <c r="C18" s="9"/>
      <c r="D18" s="9"/>
      <c r="E18" s="9"/>
      <c r="F18" s="9"/>
      <c r="G18" s="1"/>
    </row>
    <row r="19" spans="1:7" ht="30" customHeight="1">
      <c r="A19" s="8" t="s">
        <v>17</v>
      </c>
      <c r="B19" s="9" t="s">
        <v>18</v>
      </c>
      <c r="C19" s="9"/>
      <c r="D19" s="9"/>
      <c r="E19" s="9"/>
      <c r="F19" s="9"/>
      <c r="G19" s="1"/>
    </row>
    <row r="20" spans="1:7" ht="24" customHeight="1">
      <c r="A20" s="1"/>
      <c r="B20" s="1"/>
      <c r="C20" s="1"/>
      <c r="D20" s="1"/>
      <c r="E20" s="1"/>
      <c r="F20" s="1"/>
      <c r="G20" s="1"/>
    </row>
    <row r="21" spans="1:7" ht="24" customHeight="1">
      <c r="A21" s="1"/>
      <c r="B21" s="1"/>
      <c r="C21" s="1"/>
      <c r="D21" s="1"/>
      <c r="E21" s="1"/>
      <c r="F21" s="1"/>
      <c r="G21" s="1"/>
    </row>
    <row r="22" spans="1:7" ht="27" customHeight="1">
      <c r="A22" s="6" t="s">
        <v>19</v>
      </c>
      <c r="B22" s="6"/>
      <c r="C22" s="6"/>
      <c r="D22" s="6"/>
      <c r="E22" s="6"/>
      <c r="F22" s="6"/>
      <c r="G22" s="1"/>
    </row>
    <row r="23" spans="1:7" ht="30" customHeight="1">
      <c r="A23" s="10" t="s">
        <v>20</v>
      </c>
      <c r="B23" s="10"/>
      <c r="C23" s="7" t="s">
        <v>21</v>
      </c>
      <c r="D23" s="7"/>
      <c r="E23" s="7"/>
      <c r="F23" s="7"/>
      <c r="G23" s="1"/>
    </row>
    <row r="24" spans="1:7" ht="34.049999999999997" customHeight="1">
      <c r="A24" s="11" t="s">
        <v>22</v>
      </c>
      <c r="B24" s="11"/>
      <c r="C24" s="9" t="s">
        <v>23</v>
      </c>
      <c r="D24" s="9"/>
      <c r="E24" s="9"/>
      <c r="F24" s="9"/>
      <c r="G24" s="1"/>
    </row>
    <row r="25" spans="1:7" ht="24" customHeight="1">
      <c r="A25" s="1"/>
      <c r="B25" s="1"/>
      <c r="C25" s="1"/>
      <c r="D25" s="1"/>
      <c r="E25" s="1"/>
      <c r="F25" s="1"/>
      <c r="G25" s="1"/>
    </row>
    <row r="26" spans="1:7" ht="27" customHeight="1">
      <c r="A26" s="6" t="s">
        <v>24</v>
      </c>
      <c r="B26" s="6"/>
      <c r="C26" s="6"/>
      <c r="D26" s="6"/>
      <c r="E26" s="6"/>
      <c r="F26" s="6"/>
      <c r="G26" s="1"/>
    </row>
    <row r="27" spans="1:7" ht="36" customHeight="1">
      <c r="A27" s="12" t="s">
        <v>25</v>
      </c>
      <c r="B27" s="12"/>
      <c r="C27" s="9" t="s">
        <v>26</v>
      </c>
      <c r="D27" s="9"/>
      <c r="E27" s="9"/>
      <c r="F27" s="9"/>
      <c r="G27" s="1"/>
    </row>
    <row r="28" spans="1:7" ht="36" customHeight="1">
      <c r="A28" s="13" t="s">
        <v>27</v>
      </c>
      <c r="B28" s="13"/>
      <c r="C28" s="9" t="s">
        <v>28</v>
      </c>
      <c r="D28" s="9"/>
      <c r="E28" s="9"/>
      <c r="F28" s="9"/>
      <c r="G28" s="1"/>
    </row>
    <row r="29" spans="1:7" ht="36" customHeight="1">
      <c r="A29" s="12" t="s">
        <v>29</v>
      </c>
      <c r="B29" s="12"/>
      <c r="C29" s="9" t="s">
        <v>30</v>
      </c>
      <c r="D29" s="9"/>
      <c r="E29" s="9"/>
      <c r="F29" s="9"/>
      <c r="G29" s="1"/>
    </row>
    <row r="30" spans="1:7" ht="36" customHeight="1">
      <c r="A30" s="13" t="s">
        <v>31</v>
      </c>
      <c r="B30" s="13"/>
      <c r="C30" s="9" t="s">
        <v>32</v>
      </c>
      <c r="D30" s="9"/>
      <c r="E30" s="9"/>
      <c r="F30" s="9"/>
      <c r="G30" s="1"/>
    </row>
    <row r="31" spans="1:7" ht="36" customHeight="1">
      <c r="A31" s="12" t="s">
        <v>33</v>
      </c>
      <c r="B31" s="12"/>
      <c r="C31" s="9" t="s">
        <v>34</v>
      </c>
      <c r="D31" s="9"/>
      <c r="E31" s="9"/>
      <c r="F31" s="9"/>
      <c r="G31" s="1"/>
    </row>
    <row r="32" spans="1:7" ht="36" customHeight="1">
      <c r="A32" s="13" t="s">
        <v>35</v>
      </c>
      <c r="B32" s="13"/>
      <c r="C32" s="9" t="s">
        <v>36</v>
      </c>
      <c r="D32" s="9"/>
      <c r="E32" s="9"/>
      <c r="F32" s="9"/>
      <c r="G32" s="1"/>
    </row>
    <row r="33" spans="1:7" ht="36" customHeight="1">
      <c r="A33" s="12" t="s">
        <v>37</v>
      </c>
      <c r="B33" s="12"/>
      <c r="C33" s="9" t="s">
        <v>38</v>
      </c>
      <c r="D33" s="9"/>
      <c r="E33" s="9"/>
      <c r="F33" s="9"/>
      <c r="G33" s="1"/>
    </row>
    <row r="34" spans="1:7" ht="36" customHeight="1">
      <c r="A34" s="13" t="s">
        <v>39</v>
      </c>
      <c r="B34" s="13"/>
      <c r="C34" s="9" t="s">
        <v>40</v>
      </c>
      <c r="D34" s="9"/>
      <c r="E34" s="9"/>
      <c r="F34" s="9"/>
      <c r="G34" s="1"/>
    </row>
    <row r="35" spans="1:7" ht="24" customHeight="1">
      <c r="A35" s="1"/>
      <c r="B35" s="1"/>
      <c r="C35" s="1"/>
      <c r="D35" s="1"/>
      <c r="E35" s="1"/>
      <c r="F35" s="1"/>
      <c r="G35" s="1"/>
    </row>
    <row r="36" spans="1:7" ht="27" customHeight="1">
      <c r="A36" s="6" t="s">
        <v>41</v>
      </c>
      <c r="B36" s="6"/>
      <c r="C36" s="6"/>
      <c r="D36" s="6"/>
      <c r="E36" s="6"/>
      <c r="F36" s="6"/>
      <c r="G36" s="1"/>
    </row>
    <row r="37" spans="1:7" ht="34.049999999999997" customHeight="1">
      <c r="A37" s="9" t="s">
        <v>42</v>
      </c>
      <c r="B37" s="9"/>
      <c r="C37" s="9"/>
      <c r="D37" s="9"/>
      <c r="E37" s="9"/>
      <c r="F37" s="9"/>
      <c r="G37" s="1"/>
    </row>
    <row r="38" spans="1:7" ht="34.049999999999997" customHeight="1">
      <c r="A38" s="9" t="s">
        <v>43</v>
      </c>
      <c r="B38" s="9"/>
      <c r="C38" s="9"/>
      <c r="D38" s="9"/>
      <c r="E38" s="9"/>
      <c r="F38" s="9"/>
      <c r="G38" s="1"/>
    </row>
    <row r="39" spans="1:7" ht="34.049999999999997" customHeight="1">
      <c r="A39" s="9" t="s">
        <v>44</v>
      </c>
      <c r="B39" s="9"/>
      <c r="C39" s="9"/>
      <c r="D39" s="9"/>
      <c r="E39" s="9"/>
      <c r="F39" s="9"/>
      <c r="G39" s="1"/>
    </row>
    <row r="40" spans="1:7" ht="34.049999999999997" customHeight="1">
      <c r="A40" s="9" t="s">
        <v>45</v>
      </c>
      <c r="B40" s="9"/>
      <c r="C40" s="9"/>
      <c r="D40" s="9"/>
      <c r="E40" s="9"/>
      <c r="F40" s="9"/>
      <c r="G40" s="1"/>
    </row>
    <row r="41" spans="1:7" ht="34.049999999999997" customHeight="1">
      <c r="A41" s="9" t="s">
        <v>46</v>
      </c>
      <c r="B41" s="9"/>
      <c r="C41" s="9"/>
      <c r="D41" s="9"/>
      <c r="E41" s="9"/>
      <c r="F41" s="9"/>
      <c r="G41" s="1"/>
    </row>
    <row r="42" spans="1:7" ht="34.049999999999997" customHeight="1">
      <c r="A42" s="9" t="s">
        <v>47</v>
      </c>
      <c r="B42" s="9"/>
      <c r="C42" s="9"/>
      <c r="D42" s="9"/>
      <c r="E42" s="9"/>
      <c r="F42" s="9"/>
      <c r="G42" s="1"/>
    </row>
    <row r="43" spans="1:7" ht="34.049999999999997" customHeight="1">
      <c r="A43" s="9" t="s">
        <v>48</v>
      </c>
      <c r="B43" s="9"/>
      <c r="C43" s="9"/>
      <c r="D43" s="9"/>
      <c r="E43" s="9"/>
      <c r="F43" s="9"/>
      <c r="G43" s="1"/>
    </row>
    <row r="44" spans="1:7" ht="24" customHeight="1">
      <c r="A44" s="1"/>
      <c r="B44" s="1"/>
      <c r="C44" s="1"/>
      <c r="D44" s="1"/>
      <c r="E44" s="1"/>
      <c r="F44" s="1"/>
      <c r="G44" s="1"/>
    </row>
    <row r="45" spans="1:7" ht="28.05" customHeight="1">
      <c r="A45" s="5" t="s">
        <v>49</v>
      </c>
      <c r="B45" s="5"/>
      <c r="C45" s="5"/>
      <c r="D45" s="5"/>
      <c r="E45" s="5"/>
      <c r="F45" s="5"/>
      <c r="G45" s="1"/>
    </row>
    <row r="46" spans="1:7" ht="28.05" customHeight="1">
      <c r="A46" s="5"/>
      <c r="B46" s="5"/>
      <c r="C46" s="5"/>
      <c r="D46" s="5"/>
      <c r="E46" s="5"/>
      <c r="F46" s="5"/>
      <c r="G46" s="1"/>
    </row>
    <row r="47" spans="1:7" ht="24" customHeight="1">
      <c r="A47" s="1"/>
      <c r="B47" s="1"/>
      <c r="C47" s="1"/>
      <c r="D47" s="1"/>
      <c r="E47" s="1"/>
      <c r="F47" s="1"/>
      <c r="G47" s="1"/>
    </row>
  </sheetData>
  <sheetProtection algorithmName="SHA-512" hashValue="alj4GWrAV9YQed6/Zo9eMCZeKfy/3TncIwODDx2uzJKdbMQHlGn+z412PbxddV+Az9nAk4rrRN1XNhHXruZcfQ==" saltValue="uIfrgTSyLwg5F4xasMtKSw==" spinCount="100000" sheet="1" objects="1" scenarios="1" formatCells="0" formatColumns="0" formatRows="0" insertColumns="0" sort="0" autoFilter="0" pivotTables="0"/>
  <mergeCells count="45">
    <mergeCell ref="A45:F46"/>
    <mergeCell ref="H3:I5"/>
    <mergeCell ref="H6:I6"/>
    <mergeCell ref="A39:F39"/>
    <mergeCell ref="A40:F40"/>
    <mergeCell ref="A41:F41"/>
    <mergeCell ref="A42:F42"/>
    <mergeCell ref="A43:F43"/>
    <mergeCell ref="A34:B34"/>
    <mergeCell ref="C34:F34"/>
    <mergeCell ref="A36:F36"/>
    <mergeCell ref="A37:F37"/>
    <mergeCell ref="A38:F38"/>
    <mergeCell ref="A31:B31"/>
    <mergeCell ref="C31:F31"/>
    <mergeCell ref="A32:B32"/>
    <mergeCell ref="C32:F32"/>
    <mergeCell ref="A33:B33"/>
    <mergeCell ref="C33:F33"/>
    <mergeCell ref="A28:B28"/>
    <mergeCell ref="C28:F28"/>
    <mergeCell ref="A29:B29"/>
    <mergeCell ref="C29:F29"/>
    <mergeCell ref="A30:B30"/>
    <mergeCell ref="C30:F30"/>
    <mergeCell ref="A24:B24"/>
    <mergeCell ref="C24:F24"/>
    <mergeCell ref="A26:F26"/>
    <mergeCell ref="A27:B27"/>
    <mergeCell ref="C27:F27"/>
    <mergeCell ref="B18:F18"/>
    <mergeCell ref="B19:F19"/>
    <mergeCell ref="A22:F22"/>
    <mergeCell ref="A23:B23"/>
    <mergeCell ref="C23:F23"/>
    <mergeCell ref="B13:F13"/>
    <mergeCell ref="B14:F14"/>
    <mergeCell ref="B15:F15"/>
    <mergeCell ref="B16:F16"/>
    <mergeCell ref="B17:F17"/>
    <mergeCell ref="A2:F3"/>
    <mergeCell ref="A4:F5"/>
    <mergeCell ref="A7:F7"/>
    <mergeCell ref="A8:F10"/>
    <mergeCell ref="A12:F12"/>
  </mergeCells>
  <hyperlinks>
    <hyperlink ref="H6" r:id="rId1" xr:uid="{A9970366-C5AB-448D-97FD-6D84AB12776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3"/>
  <sheetViews>
    <sheetView workbookViewId="0">
      <pane ySplit="7" topLeftCell="A8" activePane="bottomLeft" state="frozen"/>
      <selection pane="bottomLeft" activeCell="E12" sqref="E12"/>
    </sheetView>
  </sheetViews>
  <sheetFormatPr baseColWidth="10" defaultColWidth="8.796875" defaultRowHeight="13.8"/>
  <cols>
    <col min="1" max="1" width="22" style="2" bestFit="1" customWidth="1"/>
    <col min="2" max="2" width="67.796875" style="2" bestFit="1" customWidth="1"/>
    <col min="3" max="3" width="40.69921875" style="2" bestFit="1" customWidth="1"/>
    <col min="4" max="4" width="1.8984375" style="2" customWidth="1"/>
    <col min="5" max="5" width="45.69921875" style="2" customWidth="1"/>
    <col min="6" max="6" width="52.59765625" style="2" customWidth="1"/>
    <col min="7" max="16384" width="8.796875" style="2"/>
  </cols>
  <sheetData>
    <row r="1" spans="1:6">
      <c r="A1" s="1"/>
      <c r="B1" s="1"/>
      <c r="C1" s="1"/>
      <c r="D1" s="1"/>
    </row>
    <row r="2" spans="1:6">
      <c r="A2" s="3" t="s">
        <v>50</v>
      </c>
      <c r="B2" s="4"/>
      <c r="C2" s="4"/>
      <c r="D2" s="1"/>
    </row>
    <row r="3" spans="1:6">
      <c r="A3" s="4"/>
      <c r="B3" s="4"/>
      <c r="C3" s="4"/>
      <c r="D3" s="1"/>
    </row>
    <row r="4" spans="1:6" ht="14.4" thickBot="1">
      <c r="A4" s="5" t="s">
        <v>51</v>
      </c>
      <c r="B4" s="5"/>
      <c r="C4" s="5"/>
      <c r="D4" s="1"/>
    </row>
    <row r="5" spans="1:6" ht="20.399999999999999" customHeight="1">
      <c r="A5" s="5"/>
      <c r="B5" s="5"/>
      <c r="C5" s="5"/>
      <c r="D5" s="1"/>
      <c r="E5" s="14" t="s">
        <v>222</v>
      </c>
      <c r="F5" s="15"/>
    </row>
    <row r="6" spans="1:6" ht="20.399999999999999" customHeight="1">
      <c r="A6" s="1"/>
      <c r="B6" s="1"/>
      <c r="C6" s="1"/>
      <c r="D6" s="1"/>
      <c r="E6" s="16"/>
      <c r="F6" s="17"/>
    </row>
    <row r="7" spans="1:6" ht="20.399999999999999" customHeight="1" thickBot="1">
      <c r="A7" s="22" t="s">
        <v>52</v>
      </c>
      <c r="B7" s="22" t="s">
        <v>53</v>
      </c>
      <c r="C7" s="22" t="s">
        <v>54</v>
      </c>
      <c r="D7" s="1"/>
      <c r="E7" s="18"/>
      <c r="F7" s="19"/>
    </row>
    <row r="8" spans="1:6" ht="28.2" thickBot="1">
      <c r="A8" s="23" t="s">
        <v>55</v>
      </c>
      <c r="B8" s="24" t="s">
        <v>56</v>
      </c>
      <c r="C8" s="24" t="s">
        <v>57</v>
      </c>
      <c r="D8" s="1"/>
      <c r="E8" s="20" t="s">
        <v>223</v>
      </c>
      <c r="F8" s="21"/>
    </row>
    <row r="9" spans="1:6" ht="27.6">
      <c r="A9" s="25" t="s">
        <v>58</v>
      </c>
      <c r="B9" s="26" t="s">
        <v>59</v>
      </c>
      <c r="C9" s="26" t="s">
        <v>60</v>
      </c>
      <c r="D9" s="1"/>
    </row>
    <row r="10" spans="1:6">
      <c r="A10" s="23" t="s">
        <v>61</v>
      </c>
      <c r="B10" s="24" t="s">
        <v>62</v>
      </c>
      <c r="C10" s="24" t="s">
        <v>63</v>
      </c>
      <c r="D10" s="1"/>
    </row>
    <row r="11" spans="1:6">
      <c r="A11" s="25" t="s">
        <v>64</v>
      </c>
      <c r="B11" s="26" t="s">
        <v>65</v>
      </c>
      <c r="C11" s="26" t="s">
        <v>66</v>
      </c>
      <c r="D11" s="1"/>
    </row>
    <row r="12" spans="1:6">
      <c r="A12" s="23" t="s">
        <v>67</v>
      </c>
      <c r="B12" s="24" t="s">
        <v>68</v>
      </c>
      <c r="C12" s="24" t="s">
        <v>69</v>
      </c>
      <c r="D12" s="1"/>
    </row>
    <row r="13" spans="1:6">
      <c r="A13" s="25" t="s">
        <v>70</v>
      </c>
      <c r="B13" s="26" t="s">
        <v>71</v>
      </c>
      <c r="C13" s="26" t="s">
        <v>72</v>
      </c>
      <c r="D13" s="1"/>
    </row>
    <row r="14" spans="1:6">
      <c r="A14" s="23" t="s">
        <v>73</v>
      </c>
      <c r="B14" s="24" t="s">
        <v>74</v>
      </c>
      <c r="C14" s="24" t="s">
        <v>75</v>
      </c>
      <c r="D14" s="1"/>
    </row>
    <row r="15" spans="1:6">
      <c r="A15" s="25" t="s">
        <v>76</v>
      </c>
      <c r="B15" s="26" t="s">
        <v>77</v>
      </c>
      <c r="C15" s="26" t="s">
        <v>78</v>
      </c>
      <c r="D15" s="1"/>
    </row>
    <row r="16" spans="1:6">
      <c r="A16" s="23" t="s">
        <v>79</v>
      </c>
      <c r="B16" s="24" t="s">
        <v>80</v>
      </c>
      <c r="C16" s="24" t="s">
        <v>81</v>
      </c>
      <c r="D16" s="1"/>
    </row>
    <row r="17" spans="1:4">
      <c r="A17" s="25" t="s">
        <v>82</v>
      </c>
      <c r="B17" s="26" t="s">
        <v>83</v>
      </c>
      <c r="C17" s="26" t="s">
        <v>84</v>
      </c>
      <c r="D17" s="1"/>
    </row>
    <row r="18" spans="1:4">
      <c r="A18" s="23" t="s">
        <v>85</v>
      </c>
      <c r="B18" s="24" t="s">
        <v>86</v>
      </c>
      <c r="C18" s="24" t="s">
        <v>87</v>
      </c>
      <c r="D18" s="1"/>
    </row>
    <row r="19" spans="1:4">
      <c r="A19" s="25" t="s">
        <v>88</v>
      </c>
      <c r="B19" s="26" t="s">
        <v>89</v>
      </c>
      <c r="C19" s="26" t="s">
        <v>90</v>
      </c>
      <c r="D19" s="1"/>
    </row>
    <row r="20" spans="1:4">
      <c r="A20" s="23" t="s">
        <v>91</v>
      </c>
      <c r="B20" s="24" t="s">
        <v>92</v>
      </c>
      <c r="C20" s="24" t="s">
        <v>93</v>
      </c>
      <c r="D20" s="1"/>
    </row>
    <row r="21" spans="1:4">
      <c r="A21" s="25" t="s">
        <v>94</v>
      </c>
      <c r="B21" s="26" t="s">
        <v>95</v>
      </c>
      <c r="C21" s="26" t="s">
        <v>96</v>
      </c>
      <c r="D21" s="1"/>
    </row>
    <row r="22" spans="1:4">
      <c r="A22" s="23" t="s">
        <v>97</v>
      </c>
      <c r="B22" s="24" t="s">
        <v>98</v>
      </c>
      <c r="C22" s="24" t="s">
        <v>99</v>
      </c>
      <c r="D22" s="1"/>
    </row>
    <row r="23" spans="1:4">
      <c r="A23" s="25" t="s">
        <v>100</v>
      </c>
      <c r="B23" s="26" t="s">
        <v>101</v>
      </c>
      <c r="C23" s="26" t="s">
        <v>102</v>
      </c>
      <c r="D23" s="1"/>
    </row>
    <row r="24" spans="1:4">
      <c r="A24" s="23" t="s">
        <v>103</v>
      </c>
      <c r="B24" s="24" t="s">
        <v>104</v>
      </c>
      <c r="C24" s="24" t="s">
        <v>105</v>
      </c>
      <c r="D24" s="1"/>
    </row>
    <row r="25" spans="1:4">
      <c r="A25" s="25" t="s">
        <v>106</v>
      </c>
      <c r="B25" s="26" t="s">
        <v>107</v>
      </c>
      <c r="C25" s="26" t="s">
        <v>108</v>
      </c>
      <c r="D25" s="1"/>
    </row>
    <row r="26" spans="1:4" ht="27.6">
      <c r="A26" s="23" t="s">
        <v>109</v>
      </c>
      <c r="B26" s="24" t="s">
        <v>110</v>
      </c>
      <c r="C26" s="24" t="s">
        <v>111</v>
      </c>
      <c r="D26" s="1"/>
    </row>
    <row r="27" spans="1:4">
      <c r="A27" s="25" t="s">
        <v>112</v>
      </c>
      <c r="B27" s="26" t="s">
        <v>113</v>
      </c>
      <c r="C27" s="26" t="s">
        <v>114</v>
      </c>
      <c r="D27" s="1"/>
    </row>
    <row r="28" spans="1:4">
      <c r="A28" s="23" t="s">
        <v>115</v>
      </c>
      <c r="B28" s="24" t="s">
        <v>116</v>
      </c>
      <c r="C28" s="24" t="s">
        <v>117</v>
      </c>
      <c r="D28" s="1"/>
    </row>
    <row r="29" spans="1:4">
      <c r="A29" s="25" t="s">
        <v>118</v>
      </c>
      <c r="B29" s="26" t="s">
        <v>119</v>
      </c>
      <c r="C29" s="26" t="s">
        <v>120</v>
      </c>
      <c r="D29" s="1"/>
    </row>
    <row r="30" spans="1:4">
      <c r="A30" s="23" t="s">
        <v>121</v>
      </c>
      <c r="B30" s="24" t="s">
        <v>122</v>
      </c>
      <c r="C30" s="24" t="s">
        <v>123</v>
      </c>
      <c r="D30" s="1"/>
    </row>
    <row r="31" spans="1:4">
      <c r="A31" s="25" t="s">
        <v>124</v>
      </c>
      <c r="B31" s="26" t="s">
        <v>125</v>
      </c>
      <c r="C31" s="26" t="s">
        <v>126</v>
      </c>
      <c r="D31" s="1"/>
    </row>
    <row r="32" spans="1:4">
      <c r="A32" s="23" t="s">
        <v>127</v>
      </c>
      <c r="B32" s="24" t="s">
        <v>128</v>
      </c>
      <c r="C32" s="24" t="s">
        <v>129</v>
      </c>
      <c r="D32" s="1"/>
    </row>
    <row r="33" spans="1:4" ht="27.6">
      <c r="A33" s="25" t="s">
        <v>27</v>
      </c>
      <c r="B33" s="26" t="s">
        <v>130</v>
      </c>
      <c r="C33" s="26" t="s">
        <v>131</v>
      </c>
      <c r="D33" s="1"/>
    </row>
    <row r="34" spans="1:4">
      <c r="A34" s="23" t="s">
        <v>25</v>
      </c>
      <c r="B34" s="24" t="s">
        <v>132</v>
      </c>
      <c r="C34" s="24" t="s">
        <v>133</v>
      </c>
      <c r="D34" s="1"/>
    </row>
    <row r="35" spans="1:4" ht="27.6">
      <c r="A35" s="25" t="s">
        <v>29</v>
      </c>
      <c r="B35" s="26" t="s">
        <v>134</v>
      </c>
      <c r="C35" s="26" t="s">
        <v>135</v>
      </c>
      <c r="D35" s="1"/>
    </row>
    <row r="36" spans="1:4" ht="27.6">
      <c r="A36" s="23" t="s">
        <v>31</v>
      </c>
      <c r="B36" s="24" t="s">
        <v>136</v>
      </c>
      <c r="C36" s="24" t="s">
        <v>137</v>
      </c>
      <c r="D36" s="1"/>
    </row>
    <row r="37" spans="1:4">
      <c r="A37" s="25" t="s">
        <v>33</v>
      </c>
      <c r="B37" s="26" t="s">
        <v>138</v>
      </c>
      <c r="C37" s="26" t="s">
        <v>139</v>
      </c>
      <c r="D37" s="1"/>
    </row>
    <row r="38" spans="1:4">
      <c r="A38" s="23" t="s">
        <v>37</v>
      </c>
      <c r="B38" s="24" t="s">
        <v>140</v>
      </c>
      <c r="C38" s="24" t="s">
        <v>141</v>
      </c>
      <c r="D38" s="1"/>
    </row>
    <row r="39" spans="1:4">
      <c r="A39" s="25" t="s">
        <v>35</v>
      </c>
      <c r="B39" s="26" t="s">
        <v>142</v>
      </c>
      <c r="C39" s="26" t="s">
        <v>143</v>
      </c>
      <c r="D39" s="1"/>
    </row>
    <row r="40" spans="1:4">
      <c r="A40" s="23" t="s">
        <v>144</v>
      </c>
      <c r="B40" s="24" t="s">
        <v>145</v>
      </c>
      <c r="C40" s="24" t="s">
        <v>146</v>
      </c>
      <c r="D40" s="1"/>
    </row>
    <row r="41" spans="1:4">
      <c r="A41" s="25" t="s">
        <v>39</v>
      </c>
      <c r="B41" s="26" t="s">
        <v>147</v>
      </c>
      <c r="C41" s="26" t="s">
        <v>148</v>
      </c>
      <c r="D41" s="1"/>
    </row>
    <row r="42" spans="1:4">
      <c r="A42" s="23" t="s">
        <v>149</v>
      </c>
      <c r="B42" s="24" t="s">
        <v>150</v>
      </c>
      <c r="C42" s="24" t="s">
        <v>151</v>
      </c>
      <c r="D42" s="1"/>
    </row>
    <row r="43" spans="1:4">
      <c r="A43" s="25" t="s">
        <v>152</v>
      </c>
      <c r="B43" s="26" t="s">
        <v>153</v>
      </c>
      <c r="C43" s="26" t="s">
        <v>154</v>
      </c>
      <c r="D43" s="1"/>
    </row>
    <row r="44" spans="1:4">
      <c r="A44" s="1"/>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row r="51" spans="1:4">
      <c r="A51" s="1"/>
      <c r="B51" s="1"/>
      <c r="C51" s="1"/>
      <c r="D51" s="1"/>
    </row>
    <row r="52" spans="1:4">
      <c r="A52" s="1"/>
      <c r="B52" s="1"/>
      <c r="C52" s="1"/>
      <c r="D52" s="1"/>
    </row>
    <row r="53" spans="1:4">
      <c r="A53" s="1"/>
      <c r="B53" s="1"/>
      <c r="C53" s="1"/>
      <c r="D53" s="1"/>
    </row>
  </sheetData>
  <sheetProtection algorithmName="SHA-512" hashValue="FoH2NP7BqAQxCvUfuoEZV0XgXvIFcIByw4sPjJ3UDEeyF97xTGhETetPOgmwg7L8EuoQh2Ti9swnY85moDjBXA==" saltValue="N/1P86N+ipLMD7aAPbvW4A==" spinCount="100000" sheet="1" objects="1" scenarios="1" formatCells="0" formatColumns="0" formatRows="0" insertColumns="0" sort="0" autoFilter="0" pivotTables="0"/>
  <mergeCells count="4">
    <mergeCell ref="A2:C3"/>
    <mergeCell ref="A4:C5"/>
    <mergeCell ref="E5:F7"/>
    <mergeCell ref="E8:F8"/>
  </mergeCells>
  <hyperlinks>
    <hyperlink ref="E8" r:id="rId1" xr:uid="{508AFAF9-AE2C-4800-AA94-BA928A0C5C99}"/>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workbookViewId="0">
      <pane ySplit="7" topLeftCell="A8" activePane="bottomLeft" state="frozen"/>
      <selection pane="bottomLeft" activeCell="A2" sqref="A2:F35"/>
    </sheetView>
  </sheetViews>
  <sheetFormatPr baseColWidth="10" defaultColWidth="8.796875" defaultRowHeight="13.8"/>
  <cols>
    <col min="1" max="1" width="40" style="2" customWidth="1"/>
    <col min="2" max="2" width="34" style="2" customWidth="1"/>
    <col min="3" max="3" width="20" style="2" customWidth="1"/>
    <col min="4" max="4" width="22" style="2" customWidth="1"/>
    <col min="5" max="5" width="25" style="2" customWidth="1"/>
    <col min="6" max="6" width="17.8984375" style="2" customWidth="1"/>
    <col min="7" max="7" width="3" style="2" customWidth="1"/>
    <col min="8" max="8" width="38.8984375" style="2" customWidth="1"/>
    <col min="9" max="9" width="32.8984375" style="2" customWidth="1"/>
    <col min="10" max="16384" width="8.796875" style="2"/>
  </cols>
  <sheetData>
    <row r="1" spans="1:9">
      <c r="A1" s="1"/>
      <c r="B1" s="1"/>
      <c r="C1" s="1"/>
      <c r="D1" s="1"/>
      <c r="E1" s="1"/>
      <c r="F1" s="1"/>
      <c r="G1" s="1"/>
    </row>
    <row r="2" spans="1:9">
      <c r="A2" s="27" t="s">
        <v>155</v>
      </c>
      <c r="B2" s="28"/>
      <c r="C2" s="28"/>
      <c r="D2" s="28"/>
      <c r="E2" s="28"/>
      <c r="F2" s="28"/>
      <c r="G2" s="1"/>
    </row>
    <row r="3" spans="1:9">
      <c r="A3" s="28"/>
      <c r="B3" s="28"/>
      <c r="C3" s="28"/>
      <c r="D3" s="28"/>
      <c r="E3" s="28"/>
      <c r="F3" s="28"/>
      <c r="G3" s="1"/>
    </row>
    <row r="4" spans="1:9" ht="14.4" thickBot="1">
      <c r="A4" s="29" t="s">
        <v>156</v>
      </c>
      <c r="B4" s="29"/>
      <c r="C4" s="29"/>
      <c r="D4" s="29"/>
      <c r="E4" s="29"/>
      <c r="F4" s="29"/>
      <c r="G4" s="1"/>
    </row>
    <row r="5" spans="1:9" ht="22.8" customHeight="1">
      <c r="A5" s="29"/>
      <c r="B5" s="29"/>
      <c r="C5" s="29"/>
      <c r="D5" s="29"/>
      <c r="E5" s="29"/>
      <c r="F5" s="29"/>
      <c r="G5" s="1"/>
      <c r="H5" s="14" t="s">
        <v>222</v>
      </c>
      <c r="I5" s="15"/>
    </row>
    <row r="6" spans="1:9" ht="22.8" customHeight="1">
      <c r="A6" s="30"/>
      <c r="B6" s="30"/>
      <c r="C6" s="30"/>
      <c r="D6" s="30"/>
      <c r="E6" s="30"/>
      <c r="F6" s="30"/>
      <c r="G6" s="1"/>
      <c r="H6" s="16"/>
      <c r="I6" s="17"/>
    </row>
    <row r="7" spans="1:9" ht="22.8" customHeight="1" thickBot="1">
      <c r="A7" s="31" t="s">
        <v>157</v>
      </c>
      <c r="B7" s="31"/>
      <c r="C7" s="31"/>
      <c r="D7" s="31"/>
      <c r="E7" s="31"/>
      <c r="F7" s="31"/>
      <c r="G7" s="1"/>
      <c r="H7" s="18"/>
      <c r="I7" s="19"/>
    </row>
    <row r="8" spans="1:9" ht="17.399999999999999" thickBot="1">
      <c r="A8" s="32" t="s">
        <v>158</v>
      </c>
      <c r="B8" s="33" t="s">
        <v>159</v>
      </c>
      <c r="C8" s="34" t="s">
        <v>160</v>
      </c>
      <c r="D8" s="34"/>
      <c r="E8" s="34"/>
      <c r="F8" s="34"/>
      <c r="G8" s="1"/>
      <c r="H8" s="20" t="s">
        <v>223</v>
      </c>
      <c r="I8" s="21"/>
    </row>
    <row r="9" spans="1:9">
      <c r="A9" s="32" t="s">
        <v>161</v>
      </c>
      <c r="B9" s="35">
        <v>2400</v>
      </c>
      <c r="C9" s="34" t="s">
        <v>162</v>
      </c>
      <c r="D9" s="34"/>
      <c r="E9" s="34"/>
      <c r="F9" s="34"/>
      <c r="G9" s="1"/>
    </row>
    <row r="10" spans="1:9">
      <c r="A10" s="32" t="s">
        <v>163</v>
      </c>
      <c r="B10" s="36">
        <v>0.04</v>
      </c>
      <c r="C10" s="34" t="s">
        <v>164</v>
      </c>
      <c r="D10" s="34"/>
      <c r="E10" s="34"/>
      <c r="F10" s="34"/>
      <c r="G10" s="1"/>
    </row>
    <row r="11" spans="1:9">
      <c r="A11" s="32" t="s">
        <v>165</v>
      </c>
      <c r="B11" s="36">
        <v>0.1</v>
      </c>
      <c r="C11" s="34" t="s">
        <v>166</v>
      </c>
      <c r="D11" s="34"/>
      <c r="E11" s="34"/>
      <c r="F11" s="34"/>
      <c r="G11" s="1"/>
    </row>
    <row r="12" spans="1:9">
      <c r="A12" s="32" t="s">
        <v>167</v>
      </c>
      <c r="B12" s="35">
        <v>38000</v>
      </c>
      <c r="C12" s="34" t="s">
        <v>168</v>
      </c>
      <c r="D12" s="34"/>
      <c r="E12" s="34"/>
      <c r="F12" s="34"/>
      <c r="G12" s="1"/>
    </row>
    <row r="13" spans="1:9">
      <c r="A13" s="32" t="s">
        <v>169</v>
      </c>
      <c r="B13" s="33" t="s">
        <v>170</v>
      </c>
      <c r="C13" s="34" t="s">
        <v>171</v>
      </c>
      <c r="D13" s="34"/>
      <c r="E13" s="34"/>
      <c r="F13" s="34"/>
      <c r="G13" s="1"/>
    </row>
    <row r="14" spans="1:9">
      <c r="A14" s="32" t="s">
        <v>172</v>
      </c>
      <c r="B14" s="33" t="s">
        <v>173</v>
      </c>
      <c r="C14" s="34" t="s">
        <v>174</v>
      </c>
      <c r="D14" s="34"/>
      <c r="E14" s="34"/>
      <c r="F14" s="34"/>
      <c r="G14" s="1"/>
    </row>
    <row r="15" spans="1:9">
      <c r="A15" s="30"/>
      <c r="B15" s="30"/>
      <c r="C15" s="30"/>
      <c r="D15" s="30"/>
      <c r="E15" s="30"/>
      <c r="F15" s="30"/>
      <c r="G15" s="1"/>
    </row>
    <row r="16" spans="1:9">
      <c r="A16" s="31" t="s">
        <v>175</v>
      </c>
      <c r="B16" s="31"/>
      <c r="C16" s="31"/>
      <c r="D16" s="31"/>
      <c r="E16" s="31"/>
      <c r="F16" s="31"/>
      <c r="G16" s="1"/>
    </row>
    <row r="17" spans="1:7">
      <c r="A17" s="30"/>
      <c r="B17" s="30"/>
      <c r="C17" s="30"/>
      <c r="D17" s="30"/>
      <c r="E17" s="30"/>
      <c r="F17" s="30"/>
      <c r="G17" s="1"/>
    </row>
    <row r="18" spans="1:7">
      <c r="A18" s="32" t="s">
        <v>176</v>
      </c>
      <c r="B18" s="37" t="str">
        <f>IF(OR(COUNTA(B8)=0,COUNTA(B9:B11)&lt;3,COUNTA(B13:B14)&lt;2),"FALTA INFORMACIÓN",IF(OR(COUNT(B9:B11)&lt;3,NOT(ISTEXT(B8)),NOT(ISTEXT(B13)),NOT(ISTEXT(B14))),"REVISAR DATOS",IF(OR(LEN(TRIM(B8))=0,LEN(TRIM(B14))=0,NOT(OR(B13="COP",B13="USD",B13="EUR",B13="MXN",B13="Otra")),B9&lt;=0,B10&lt;=-1,B11&lt;=0),"REVISAR DATOS",IF(B11&lt;=B10,"NO APLICABLE",IF(OR(B11-B10&lt;=0.02,B10&gt;0.1,B11&gt;1),"REVISAR SUPUESTOS","VALORACIÓN CALCULADA")))))</f>
        <v>VALORACIÓN CALCULADA</v>
      </c>
      <c r="C18" s="30"/>
      <c r="D18" s="30"/>
      <c r="E18" s="30"/>
      <c r="F18" s="30"/>
      <c r="G18" s="1"/>
    </row>
    <row r="19" spans="1:7">
      <c r="A19" s="32" t="s">
        <v>177</v>
      </c>
      <c r="B19" s="38">
        <f>IF(OR(B18="VALORACIÓN CALCULADA",B18="REVISAR SUPUESTOS"),B9*(1+B10),"")</f>
        <v>2496</v>
      </c>
      <c r="C19" s="30"/>
      <c r="D19" s="30"/>
      <c r="E19" s="30"/>
      <c r="F19" s="30"/>
      <c r="G19" s="1"/>
    </row>
    <row r="20" spans="1:7">
      <c r="A20" s="32" t="s">
        <v>178</v>
      </c>
      <c r="B20" s="39">
        <f>IF(ISNUMBER(B19),B11-B10,"")</f>
        <v>6.0000000000000005E-2</v>
      </c>
      <c r="C20" s="30"/>
      <c r="D20" s="30"/>
      <c r="E20" s="30"/>
      <c r="F20" s="30"/>
      <c r="G20" s="1"/>
    </row>
    <row r="21" spans="1:7">
      <c r="A21" s="32" t="s">
        <v>179</v>
      </c>
      <c r="B21" s="38">
        <f>IF(ISNUMBER(B20),B19/B20,"")</f>
        <v>41600</v>
      </c>
      <c r="C21" s="30"/>
      <c r="D21" s="30"/>
      <c r="E21" s="30"/>
      <c r="F21" s="30"/>
      <c r="G21" s="1"/>
    </row>
    <row r="22" spans="1:7">
      <c r="A22" s="30"/>
      <c r="B22" s="30"/>
      <c r="C22" s="30"/>
      <c r="D22" s="30"/>
      <c r="E22" s="30"/>
      <c r="F22" s="30"/>
      <c r="G22" s="1"/>
    </row>
    <row r="23" spans="1:7">
      <c r="A23" s="32" t="s">
        <v>180</v>
      </c>
      <c r="B23" s="37" t="str">
        <f>IF(COUNTA(B12)=0,"SIN PRECIO DE MERCADO",IF(COUNT(B12)&lt;&gt;1,"REVISAR PRECIO",IF(B12&lt;=0,"REVISAR PRECIO","PRECIO VÁLIDO")))</f>
        <v>PRECIO VÁLIDO</v>
      </c>
      <c r="C23" s="30"/>
      <c r="D23" s="30"/>
      <c r="E23" s="30"/>
      <c r="F23" s="30"/>
      <c r="G23" s="1"/>
    </row>
    <row r="24" spans="1:7">
      <c r="A24" s="32" t="s">
        <v>181</v>
      </c>
      <c r="B24" s="38">
        <f>IF(AND(ISNUMBER(B21),B23="PRECIO VÁLIDO"),B21-B12,"")</f>
        <v>3600</v>
      </c>
      <c r="C24" s="30"/>
      <c r="D24" s="30"/>
      <c r="E24" s="30"/>
      <c r="F24" s="30"/>
      <c r="G24" s="1"/>
    </row>
    <row r="25" spans="1:7">
      <c r="A25" s="32" t="s">
        <v>182</v>
      </c>
      <c r="B25" s="39">
        <f>IF(AND(ISNUMBER(B21),B23="PRECIO VÁLIDO"),B21/B12-1,"")</f>
        <v>9.473684210526323E-2</v>
      </c>
      <c r="C25" s="30"/>
      <c r="D25" s="30"/>
      <c r="E25" s="30"/>
      <c r="F25" s="30"/>
      <c r="G25" s="1"/>
    </row>
    <row r="26" spans="1:7">
      <c r="A26" s="30"/>
      <c r="B26" s="30"/>
      <c r="C26" s="30"/>
      <c r="D26" s="30"/>
      <c r="E26" s="30"/>
      <c r="F26" s="30"/>
      <c r="G26" s="1"/>
    </row>
    <row r="27" spans="1:7">
      <c r="A27" s="31" t="s">
        <v>183</v>
      </c>
      <c r="B27" s="31"/>
      <c r="C27" s="31"/>
      <c r="D27" s="31"/>
      <c r="E27" s="31"/>
      <c r="F27" s="31"/>
      <c r="G27" s="1"/>
    </row>
    <row r="28" spans="1:7">
      <c r="A28" s="40" t="str">
        <f>IF(NOT(ISNUMBER(B21)),"Sin valoración: completa o corrige los datos centrales antes de interpretar el modelo.",IF(B23&lt;&gt;"PRECIO VÁLIDO","Valor teórico disponible, sin comparación válida con el precio de mercado. Verifica siempre los supuestos.",IF(B21&gt;B12,"El valor teórico supera el precio informado. NO equivale a recomendación de compra.",IF(B21&lt;B12,"El valor teórico es inferior al precio informado. NO equivale a recomendación de venta.","El valor teórico coincide con el precio informado. Revisa sensibilidad y fundamentos."))))</f>
        <v>El valor teórico supera el precio informado. NO equivale a recomendación de compra.</v>
      </c>
      <c r="B28" s="40"/>
      <c r="C28" s="40"/>
      <c r="D28" s="40"/>
      <c r="E28" s="40"/>
      <c r="F28" s="40"/>
      <c r="G28" s="1"/>
    </row>
    <row r="29" spans="1:7">
      <c r="A29" s="40"/>
      <c r="B29" s="40"/>
      <c r="C29" s="40"/>
      <c r="D29" s="40"/>
      <c r="E29" s="40"/>
      <c r="F29" s="40"/>
      <c r="G29" s="1"/>
    </row>
    <row r="30" spans="1:7">
      <c r="A30" s="40"/>
      <c r="B30" s="40"/>
      <c r="C30" s="40"/>
      <c r="D30" s="40"/>
      <c r="E30" s="40"/>
      <c r="F30" s="40"/>
      <c r="G30" s="1"/>
    </row>
    <row r="31" spans="1:7">
      <c r="A31" s="30"/>
      <c r="B31" s="30"/>
      <c r="C31" s="30"/>
      <c r="D31" s="30"/>
      <c r="E31" s="30"/>
      <c r="F31" s="30"/>
      <c r="G31" s="1"/>
    </row>
    <row r="32" spans="1:7">
      <c r="A32" s="29" t="s">
        <v>184</v>
      </c>
      <c r="B32" s="29"/>
      <c r="C32" s="29"/>
      <c r="D32" s="29"/>
      <c r="E32" s="29"/>
      <c r="F32" s="29"/>
      <c r="G32" s="1"/>
    </row>
    <row r="33" spans="1:7">
      <c r="A33" s="29"/>
      <c r="B33" s="29"/>
      <c r="C33" s="29"/>
      <c r="D33" s="29"/>
      <c r="E33" s="29"/>
      <c r="F33" s="29"/>
      <c r="G33" s="1"/>
    </row>
    <row r="34" spans="1:7">
      <c r="A34" s="29"/>
      <c r="B34" s="29"/>
      <c r="C34" s="29"/>
      <c r="D34" s="29"/>
      <c r="E34" s="29"/>
      <c r="F34" s="29"/>
      <c r="G34" s="1"/>
    </row>
    <row r="35" spans="1:7">
      <c r="A35" s="30"/>
      <c r="B35" s="30"/>
      <c r="C35" s="30"/>
      <c r="D35" s="30"/>
      <c r="E35" s="30"/>
      <c r="F35" s="30"/>
      <c r="G35" s="1"/>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sheetData>
  <sheetProtection algorithmName="SHA-512" hashValue="HR0bwmJAR+WzTegltfCOppWX35CpLL+Tg3+K3baG64JEwzBgnFVq/KaHUhdcl3Ye+Dt8aIDRXhEvsq12N8eP2w==" saltValue="NFwlRbBgfLrvgooCuEamRg==" spinCount="100000" sheet="1" objects="1" scenarios="1" formatCells="0" formatColumns="0" formatRows="0" insertColumns="0" sort="0" autoFilter="0" pivotTables="0"/>
  <mergeCells count="16">
    <mergeCell ref="A16:F16"/>
    <mergeCell ref="A27:F27"/>
    <mergeCell ref="A28:F30"/>
    <mergeCell ref="A32:F34"/>
    <mergeCell ref="H5:I7"/>
    <mergeCell ref="H8:I8"/>
    <mergeCell ref="C10:F10"/>
    <mergeCell ref="C11:F11"/>
    <mergeCell ref="C12:F12"/>
    <mergeCell ref="C13:F13"/>
    <mergeCell ref="C14:F14"/>
    <mergeCell ref="A2:F3"/>
    <mergeCell ref="A4:F5"/>
    <mergeCell ref="A7:F7"/>
    <mergeCell ref="C8:F8"/>
    <mergeCell ref="C9:F9"/>
  </mergeCells>
  <conditionalFormatting sqref="B18">
    <cfRule type="expression" dxfId="8" priority="1">
      <formula>OR($B$18="FALTA INFORMACIÓN",$B$18="REVISAR DATOS",$B$18="NO APLICABLE")</formula>
    </cfRule>
    <cfRule type="expression" dxfId="7" priority="2">
      <formula>$B$18="REVISAR SUPUESTOS"</formula>
    </cfRule>
    <cfRule type="expression" dxfId="6" priority="3">
      <formula>$B$18="VALORACIÓN CALCULADA"</formula>
    </cfRule>
  </conditionalFormatting>
  <conditionalFormatting sqref="B23">
    <cfRule type="expression" dxfId="5" priority="4">
      <formula>$B$23="REVISAR PRECIO"</formula>
    </cfRule>
  </conditionalFormatting>
  <dataValidations count="3">
    <dataValidation type="decimal" operator="greaterThan" sqref="B9 B11:B12" xr:uid="{00000000-0002-0000-0200-000000000000}">
      <formula1>0</formula1>
    </dataValidation>
    <dataValidation type="decimal" operator="greaterThan" sqref="B10" xr:uid="{00000000-0002-0000-0200-000001000000}">
      <formula1>-1</formula1>
    </dataValidation>
    <dataValidation type="list" sqref="B13" xr:uid="{00000000-0002-0000-0200-000004000000}">
      <formula1>"COP,USD,EUR,MXN,Otra"</formula1>
    </dataValidation>
  </dataValidations>
  <hyperlinks>
    <hyperlink ref="H8" r:id="rId1" xr:uid="{311168BF-B15D-442B-B65C-CF1C4E18D5A7}"/>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1"/>
  <sheetViews>
    <sheetView workbookViewId="0">
      <pane ySplit="8" topLeftCell="A9" activePane="bottomLeft" state="frozen"/>
      <selection pane="bottomLeft" activeCell="A2" sqref="A2:H31"/>
    </sheetView>
  </sheetViews>
  <sheetFormatPr baseColWidth="10" defaultColWidth="8.796875" defaultRowHeight="13.8"/>
  <cols>
    <col min="1" max="1" width="30" style="2" customWidth="1"/>
    <col min="2" max="5" width="17" style="2" customWidth="1"/>
    <col min="6" max="6" width="19" style="2" customWidth="1"/>
    <col min="7" max="7" width="21" style="2" customWidth="1"/>
    <col min="8" max="8" width="29" style="2" customWidth="1"/>
    <col min="9" max="9" width="3" style="2" customWidth="1"/>
    <col min="10" max="10" width="30.59765625" style="2" customWidth="1"/>
    <col min="11" max="11" width="32.8984375" style="2" customWidth="1"/>
    <col min="12" max="16384" width="8.796875" style="2"/>
  </cols>
  <sheetData>
    <row r="1" spans="1:11">
      <c r="A1" s="1"/>
      <c r="B1" s="1"/>
      <c r="C1" s="1"/>
      <c r="D1" s="1"/>
      <c r="E1" s="1"/>
      <c r="F1" s="1"/>
      <c r="G1" s="1"/>
      <c r="H1" s="1"/>
      <c r="I1" s="1"/>
    </row>
    <row r="2" spans="1:11">
      <c r="A2" s="27" t="s">
        <v>185</v>
      </c>
      <c r="B2" s="28"/>
      <c r="C2" s="28"/>
      <c r="D2" s="28"/>
      <c r="E2" s="28"/>
      <c r="F2" s="28"/>
      <c r="G2" s="28"/>
      <c r="H2" s="28"/>
      <c r="I2" s="1"/>
    </row>
    <row r="3" spans="1:11">
      <c r="A3" s="28"/>
      <c r="B3" s="28"/>
      <c r="C3" s="28"/>
      <c r="D3" s="28"/>
      <c r="E3" s="28"/>
      <c r="F3" s="28"/>
      <c r="G3" s="28"/>
      <c r="H3" s="28"/>
      <c r="I3" s="1"/>
    </row>
    <row r="4" spans="1:11" ht="14.4" thickBot="1">
      <c r="A4" s="29" t="s">
        <v>186</v>
      </c>
      <c r="B4" s="29"/>
      <c r="C4" s="29"/>
      <c r="D4" s="29"/>
      <c r="E4" s="29"/>
      <c r="F4" s="29"/>
      <c r="G4" s="29"/>
      <c r="H4" s="29"/>
      <c r="I4" s="1"/>
    </row>
    <row r="5" spans="1:11" ht="26.4" customHeight="1">
      <c r="A5" s="29"/>
      <c r="B5" s="29"/>
      <c r="C5" s="29"/>
      <c r="D5" s="29"/>
      <c r="E5" s="29"/>
      <c r="F5" s="29"/>
      <c r="G5" s="29"/>
      <c r="H5" s="29"/>
      <c r="I5" s="1"/>
      <c r="J5" s="14" t="s">
        <v>222</v>
      </c>
      <c r="K5" s="15"/>
    </row>
    <row r="6" spans="1:11" ht="26.4" customHeight="1">
      <c r="A6" s="30"/>
      <c r="B6" s="30"/>
      <c r="C6" s="30"/>
      <c r="D6" s="30"/>
      <c r="E6" s="30"/>
      <c r="F6" s="30"/>
      <c r="G6" s="30"/>
      <c r="H6" s="30"/>
      <c r="I6" s="1"/>
      <c r="J6" s="16"/>
      <c r="K6" s="17"/>
    </row>
    <row r="7" spans="1:11" ht="26.4" customHeight="1" thickBot="1">
      <c r="A7" s="31" t="s">
        <v>187</v>
      </c>
      <c r="B7" s="31"/>
      <c r="C7" s="31"/>
      <c r="D7" s="31"/>
      <c r="E7" s="31"/>
      <c r="F7" s="31"/>
      <c r="G7" s="31"/>
      <c r="H7" s="31"/>
      <c r="I7" s="1"/>
      <c r="J7" s="18"/>
      <c r="K7" s="19"/>
    </row>
    <row r="8" spans="1:11" ht="17.399999999999999" thickBot="1">
      <c r="A8" s="41" t="s">
        <v>188</v>
      </c>
      <c r="B8" s="41" t="s">
        <v>189</v>
      </c>
      <c r="C8" s="41" t="s">
        <v>190</v>
      </c>
      <c r="D8" s="41" t="s">
        <v>191</v>
      </c>
      <c r="E8" s="41" t="s">
        <v>192</v>
      </c>
      <c r="F8" s="41" t="s">
        <v>193</v>
      </c>
      <c r="G8" s="41" t="s">
        <v>194</v>
      </c>
      <c r="H8" s="41" t="s">
        <v>195</v>
      </c>
      <c r="I8" s="1"/>
      <c r="J8" s="20" t="s">
        <v>223</v>
      </c>
      <c r="K8" s="21"/>
    </row>
    <row r="9" spans="1:11">
      <c r="A9" s="30" t="s">
        <v>196</v>
      </c>
      <c r="B9" s="36">
        <v>-0.01</v>
      </c>
      <c r="C9" s="36">
        <v>0</v>
      </c>
      <c r="D9" s="39">
        <f>IF(OR(H9="CALCULADO",H9="REVISAR SUPUESTOS"),'Valoración Gordon'!$B$10+B9,"")</f>
        <v>0.03</v>
      </c>
      <c r="E9" s="39">
        <f>IF(OR(H9="CALCULADO",H9="REVISAR SUPUESTOS"),'Valoración Gordon'!$B$11+C9,"")</f>
        <v>0.1</v>
      </c>
      <c r="F9" s="38">
        <f>IF(OR(H9="CALCULADO",H9="REVISAR SUPUESTOS"),'Valoración Gordon'!$B$9*(1+D9),"")</f>
        <v>2472</v>
      </c>
      <c r="G9" s="38">
        <f t="shared" ref="G9:G15" si="0">IF(OR(H9="CALCULADO",H9="REVISAR SUPUESTOS"),F9/(E9-D9),"")</f>
        <v>35314.28571428571</v>
      </c>
      <c r="H9" s="37" t="str">
        <f>IF(OR('Valoración Gordon'!$B$18="FALTA INFORMACIÓN",'Valoración Gordon'!$B$18="REVISAR DATOS",'Valoración Gordon'!$B$18="NO APLICABLE"),"REVISAR BASE",IF(COUNTA(B9:C9)&lt;2,"FALTA INFORMACIÓN",IF(COUNT(B9:C9)&lt;2,"REVISAR DATOS",IF(OR('Valoración Gordon'!$B$10+B9&lt;=-1,'Valoración Gordon'!$B$11+C9&lt;=0),"REVISAR DATOS",IF('Valoración Gordon'!$B$11+C9&lt;='Valoración Gordon'!$B$10+B9,"NO APLICABLE",IF(OR('Valoración Gordon'!$B$11+C9-('Valoración Gordon'!$B$10+B9)&lt;=0.02,'Valoración Gordon'!$B$10+B9&gt;0.1,'Valoración Gordon'!$B$11+C9&gt;1),"REVISAR SUPUESTOS","CALCULADO"))))))</f>
        <v>CALCULADO</v>
      </c>
      <c r="I9" s="1"/>
    </row>
    <row r="10" spans="1:11">
      <c r="A10" s="42" t="s">
        <v>197</v>
      </c>
      <c r="B10" s="43">
        <f>0</f>
        <v>0</v>
      </c>
      <c r="C10" s="43">
        <f>0</f>
        <v>0</v>
      </c>
      <c r="D10" s="39">
        <f>IF(OR(H10="CALCULADO",H10="REVISAR SUPUESTOS"),'Valoración Gordon'!$B$10+B10,"")</f>
        <v>0.04</v>
      </c>
      <c r="E10" s="39">
        <f>IF(OR(H10="CALCULADO",H10="REVISAR SUPUESTOS"),'Valoración Gordon'!$B$11+C10,"")</f>
        <v>0.1</v>
      </c>
      <c r="F10" s="38">
        <f>IF(OR(H10="CALCULADO",H10="REVISAR SUPUESTOS"),'Valoración Gordon'!$B$9*(1+D10),"")</f>
        <v>2496</v>
      </c>
      <c r="G10" s="38">
        <f t="shared" si="0"/>
        <v>41600</v>
      </c>
      <c r="H10" s="37" t="str">
        <f>IF(OR(B10&lt;&gt;0,C10&lt;&gt;0),"REVISAR BASE",IF(OR('Valoración Gordon'!$B$18="FALTA INFORMACIÓN",'Valoración Gordon'!$B$18="REVISAR DATOS",'Valoración Gordon'!$B$18="NO APLICABLE"),"REVISAR BASE",IF(COUNTA(B10:C10)&lt;2,"FALTA INFORMACIÓN",IF(COUNT(B10:C10)&lt;2,"REVISAR DATOS",IF(OR('Valoración Gordon'!$B$10+B10&lt;=-1,'Valoración Gordon'!$B$11+C10&lt;=0),"REVISAR DATOS",IF('Valoración Gordon'!$B$11+C10&lt;='Valoración Gordon'!$B$10+B10,"NO APLICABLE",IF(OR('Valoración Gordon'!$B$11+C10-('Valoración Gordon'!$B$10+B10)&lt;=0.02,'Valoración Gordon'!$B$10+B10&gt;0.1,'Valoración Gordon'!$B$11+C10&gt;1),"REVISAR SUPUESTOS","CALCULADO")))))))</f>
        <v>CALCULADO</v>
      </c>
      <c r="I10" s="1"/>
    </row>
    <row r="11" spans="1:11">
      <c r="A11" s="30" t="s">
        <v>198</v>
      </c>
      <c r="B11" s="36">
        <v>0.01</v>
      </c>
      <c r="C11" s="36">
        <v>0</v>
      </c>
      <c r="D11" s="39">
        <f>IF(OR(H11="CALCULADO",H11="REVISAR SUPUESTOS"),'Valoración Gordon'!$B$10+B11,"")</f>
        <v>0.05</v>
      </c>
      <c r="E11" s="39">
        <f>IF(OR(H11="CALCULADO",H11="REVISAR SUPUESTOS"),'Valoración Gordon'!$B$11+C11,"")</f>
        <v>0.1</v>
      </c>
      <c r="F11" s="38">
        <f>IF(OR(H11="CALCULADO",H11="REVISAR SUPUESTOS"),'Valoración Gordon'!$B$9*(1+D11),"")</f>
        <v>2520</v>
      </c>
      <c r="G11" s="38">
        <f t="shared" si="0"/>
        <v>50400</v>
      </c>
      <c r="H11" s="37" t="str">
        <f>IF(OR('Valoración Gordon'!$B$18="FALTA INFORMACIÓN",'Valoración Gordon'!$B$18="REVISAR DATOS",'Valoración Gordon'!$B$18="NO APLICABLE"),"REVISAR BASE",IF(COUNTA(B11:C11)&lt;2,"FALTA INFORMACIÓN",IF(COUNT(B11:C11)&lt;2,"REVISAR DATOS",IF(OR('Valoración Gordon'!$B$10+B11&lt;=-1,'Valoración Gordon'!$B$11+C11&lt;=0),"REVISAR DATOS",IF('Valoración Gordon'!$B$11+C11&lt;='Valoración Gordon'!$B$10+B11,"NO APLICABLE",IF(OR('Valoración Gordon'!$B$11+C11-('Valoración Gordon'!$B$10+B11)&lt;=0.02,'Valoración Gordon'!$B$10+B11&gt;0.1,'Valoración Gordon'!$B$11+C11&gt;1),"REVISAR SUPUESTOS","CALCULADO"))))))</f>
        <v>CALCULADO</v>
      </c>
      <c r="I11" s="1"/>
    </row>
    <row r="12" spans="1:11">
      <c r="A12" s="42" t="s">
        <v>199</v>
      </c>
      <c r="B12" s="36">
        <v>0</v>
      </c>
      <c r="C12" s="36">
        <v>-0.01</v>
      </c>
      <c r="D12" s="39">
        <f>IF(OR(H12="CALCULADO",H12="REVISAR SUPUESTOS"),'Valoración Gordon'!$B$10+B12,"")</f>
        <v>0.04</v>
      </c>
      <c r="E12" s="39">
        <f>IF(OR(H12="CALCULADO",H12="REVISAR SUPUESTOS"),'Valoración Gordon'!$B$11+C12,"")</f>
        <v>9.0000000000000011E-2</v>
      </c>
      <c r="F12" s="38">
        <f>IF(OR(H12="CALCULADO",H12="REVISAR SUPUESTOS"),'Valoración Gordon'!$B$9*(1+D12),"")</f>
        <v>2496</v>
      </c>
      <c r="G12" s="38">
        <f t="shared" si="0"/>
        <v>49919.999999999993</v>
      </c>
      <c r="H12" s="37" t="str">
        <f>IF(OR('Valoración Gordon'!$B$18="FALTA INFORMACIÓN",'Valoración Gordon'!$B$18="REVISAR DATOS",'Valoración Gordon'!$B$18="NO APLICABLE"),"REVISAR BASE",IF(COUNTA(B12:C12)&lt;2,"FALTA INFORMACIÓN",IF(COUNT(B12:C12)&lt;2,"REVISAR DATOS",IF(OR('Valoración Gordon'!$B$10+B12&lt;=-1,'Valoración Gordon'!$B$11+C12&lt;=0),"REVISAR DATOS",IF('Valoración Gordon'!$B$11+C12&lt;='Valoración Gordon'!$B$10+B12,"NO APLICABLE",IF(OR('Valoración Gordon'!$B$11+C12-('Valoración Gordon'!$B$10+B12)&lt;=0.02,'Valoración Gordon'!$B$10+B12&gt;0.1,'Valoración Gordon'!$B$11+C12&gt;1),"REVISAR SUPUESTOS","CALCULADO"))))))</f>
        <v>CALCULADO</v>
      </c>
      <c r="I12" s="1"/>
    </row>
    <row r="13" spans="1:11">
      <c r="A13" s="30" t="s">
        <v>200</v>
      </c>
      <c r="B13" s="36">
        <v>0</v>
      </c>
      <c r="C13" s="36">
        <v>0.01</v>
      </c>
      <c r="D13" s="39">
        <f>IF(OR(H13="CALCULADO",H13="REVISAR SUPUESTOS"),'Valoración Gordon'!$B$10+B13,"")</f>
        <v>0.04</v>
      </c>
      <c r="E13" s="39">
        <f>IF(OR(H13="CALCULADO",H13="REVISAR SUPUESTOS"),'Valoración Gordon'!$B$11+C13,"")</f>
        <v>0.11</v>
      </c>
      <c r="F13" s="38">
        <f>IF(OR(H13="CALCULADO",H13="REVISAR SUPUESTOS"),'Valoración Gordon'!$B$9*(1+D13),"")</f>
        <v>2496</v>
      </c>
      <c r="G13" s="38">
        <f t="shared" si="0"/>
        <v>35657.142857142855</v>
      </c>
      <c r="H13" s="37" t="str">
        <f>IF(OR('Valoración Gordon'!$B$18="FALTA INFORMACIÓN",'Valoración Gordon'!$B$18="REVISAR DATOS",'Valoración Gordon'!$B$18="NO APLICABLE"),"REVISAR BASE",IF(COUNTA(B13:C13)&lt;2,"FALTA INFORMACIÓN",IF(COUNT(B13:C13)&lt;2,"REVISAR DATOS",IF(OR('Valoración Gordon'!$B$10+B13&lt;=-1,'Valoración Gordon'!$B$11+C13&lt;=0),"REVISAR DATOS",IF('Valoración Gordon'!$B$11+C13&lt;='Valoración Gordon'!$B$10+B13,"NO APLICABLE",IF(OR('Valoración Gordon'!$B$11+C13-('Valoración Gordon'!$B$10+B13)&lt;=0.02,'Valoración Gordon'!$B$10+B13&gt;0.1,'Valoración Gordon'!$B$11+C13&gt;1),"REVISAR SUPUESTOS","CALCULADO"))))))</f>
        <v>CALCULADO</v>
      </c>
      <c r="I13" s="1"/>
    </row>
    <row r="14" spans="1:11">
      <c r="A14" s="42" t="s">
        <v>201</v>
      </c>
      <c r="B14" s="36">
        <v>-0.02</v>
      </c>
      <c r="C14" s="36">
        <v>1.4999999999999999E-2</v>
      </c>
      <c r="D14" s="39">
        <f>IF(OR(H14="CALCULADO",H14="REVISAR SUPUESTOS"),'Valoración Gordon'!$B$10+B14,"")</f>
        <v>0.02</v>
      </c>
      <c r="E14" s="39">
        <f>IF(OR(H14="CALCULADO",H14="REVISAR SUPUESTOS"),'Valoración Gordon'!$B$11+C14,"")</f>
        <v>0.115</v>
      </c>
      <c r="F14" s="38">
        <f>IF(OR(H14="CALCULADO",H14="REVISAR SUPUESTOS"),'Valoración Gordon'!$B$9*(1+D14),"")</f>
        <v>2448</v>
      </c>
      <c r="G14" s="38">
        <f t="shared" si="0"/>
        <v>25768.42105263158</v>
      </c>
      <c r="H14" s="37" t="str">
        <f>IF(OR('Valoración Gordon'!$B$18="FALTA INFORMACIÓN",'Valoración Gordon'!$B$18="REVISAR DATOS",'Valoración Gordon'!$B$18="NO APLICABLE"),"REVISAR BASE",IF(COUNTA(B14:C14)&lt;2,"FALTA INFORMACIÓN",IF(COUNT(B14:C14)&lt;2,"REVISAR DATOS",IF(OR('Valoración Gordon'!$B$10+B14&lt;=-1,'Valoración Gordon'!$B$11+C14&lt;=0),"REVISAR DATOS",IF('Valoración Gordon'!$B$11+C14&lt;='Valoración Gordon'!$B$10+B14,"NO APLICABLE",IF(OR('Valoración Gordon'!$B$11+C14-('Valoración Gordon'!$B$10+B14)&lt;=0.02,'Valoración Gordon'!$B$10+B14&gt;0.1,'Valoración Gordon'!$B$11+C14&gt;1),"REVISAR SUPUESTOS","CALCULADO"))))))</f>
        <v>CALCULADO</v>
      </c>
      <c r="I14" s="1"/>
    </row>
    <row r="15" spans="1:11">
      <c r="A15" s="30" t="s">
        <v>202</v>
      </c>
      <c r="B15" s="36">
        <v>1.4999999999999999E-2</v>
      </c>
      <c r="C15" s="36">
        <v>-5.0000000000000001E-3</v>
      </c>
      <c r="D15" s="39">
        <f>IF(OR(H15="CALCULADO",H15="REVISAR SUPUESTOS"),'Valoración Gordon'!$B$10+B15,"")</f>
        <v>5.5E-2</v>
      </c>
      <c r="E15" s="39">
        <f>IF(OR(H15="CALCULADO",H15="REVISAR SUPUESTOS"),'Valoración Gordon'!$B$11+C15,"")</f>
        <v>9.5000000000000001E-2</v>
      </c>
      <c r="F15" s="38">
        <f>IF(OR(H15="CALCULADO",H15="REVISAR SUPUESTOS"),'Valoración Gordon'!$B$9*(1+D15),"")</f>
        <v>2532</v>
      </c>
      <c r="G15" s="38">
        <f t="shared" si="0"/>
        <v>63300</v>
      </c>
      <c r="H15" s="37" t="str">
        <f>IF(OR('Valoración Gordon'!$B$18="FALTA INFORMACIÓN",'Valoración Gordon'!$B$18="REVISAR DATOS",'Valoración Gordon'!$B$18="NO APLICABLE"),"REVISAR BASE",IF(COUNTA(B15:C15)&lt;2,"FALTA INFORMACIÓN",IF(COUNT(B15:C15)&lt;2,"REVISAR DATOS",IF(OR('Valoración Gordon'!$B$10+B15&lt;=-1,'Valoración Gordon'!$B$11+C15&lt;=0),"REVISAR DATOS",IF('Valoración Gordon'!$B$11+C15&lt;='Valoración Gordon'!$B$10+B15,"NO APLICABLE",IF(OR('Valoración Gordon'!$B$11+C15-('Valoración Gordon'!$B$10+B15)&lt;=0.02,'Valoración Gordon'!$B$10+B15&gt;0.1,'Valoración Gordon'!$B$11+C15&gt;1),"REVISAR SUPUESTOS","CALCULADO"))))))</f>
        <v>CALCULADO</v>
      </c>
      <c r="I15" s="1"/>
    </row>
    <row r="16" spans="1:11">
      <c r="A16" s="30"/>
      <c r="B16" s="30"/>
      <c r="C16" s="30"/>
      <c r="D16" s="30"/>
      <c r="E16" s="30"/>
      <c r="F16" s="30"/>
      <c r="G16" s="30"/>
      <c r="H16" s="30"/>
      <c r="I16" s="1"/>
    </row>
    <row r="17" spans="1:9">
      <c r="A17" s="30"/>
      <c r="B17" s="30"/>
      <c r="C17" s="30"/>
      <c r="D17" s="30"/>
      <c r="E17" s="30"/>
      <c r="F17" s="30"/>
      <c r="G17" s="30"/>
      <c r="H17" s="30"/>
      <c r="I17" s="1"/>
    </row>
    <row r="18" spans="1:9">
      <c r="A18" s="31" t="s">
        <v>203</v>
      </c>
      <c r="B18" s="31"/>
      <c r="C18" s="31"/>
      <c r="D18" s="31"/>
      <c r="E18" s="31"/>
      <c r="F18" s="31"/>
      <c r="G18" s="31"/>
      <c r="H18" s="31"/>
      <c r="I18" s="1"/>
    </row>
    <row r="19" spans="1:9">
      <c r="A19" s="40" t="s">
        <v>204</v>
      </c>
      <c r="B19" s="40"/>
      <c r="C19" s="40"/>
      <c r="D19" s="40"/>
      <c r="E19" s="40"/>
      <c r="F19" s="40"/>
      <c r="G19" s="40"/>
      <c r="H19" s="40"/>
      <c r="I19" s="1"/>
    </row>
    <row r="20" spans="1:9">
      <c r="A20" s="40"/>
      <c r="B20" s="40"/>
      <c r="C20" s="40"/>
      <c r="D20" s="40"/>
      <c r="E20" s="40"/>
      <c r="F20" s="40"/>
      <c r="G20" s="40"/>
      <c r="H20" s="40"/>
      <c r="I20" s="1"/>
    </row>
    <row r="21" spans="1:9">
      <c r="A21" s="40"/>
      <c r="B21" s="40"/>
      <c r="C21" s="40"/>
      <c r="D21" s="40"/>
      <c r="E21" s="40"/>
      <c r="F21" s="40"/>
      <c r="G21" s="40"/>
      <c r="H21" s="40"/>
      <c r="I21" s="1"/>
    </row>
    <row r="22" spans="1:9">
      <c r="A22" s="30"/>
      <c r="B22" s="30"/>
      <c r="C22" s="30"/>
      <c r="D22" s="30"/>
      <c r="E22" s="30"/>
      <c r="F22" s="30"/>
      <c r="G22" s="30"/>
      <c r="H22" s="30"/>
      <c r="I22" s="1"/>
    </row>
    <row r="23" spans="1:9">
      <c r="A23" s="31" t="s">
        <v>205</v>
      </c>
      <c r="B23" s="31"/>
      <c r="C23" s="31"/>
      <c r="D23" s="31"/>
      <c r="E23" s="31"/>
      <c r="F23" s="31"/>
      <c r="G23" s="31"/>
      <c r="H23" s="31"/>
      <c r="I23" s="1"/>
    </row>
    <row r="24" spans="1:9">
      <c r="A24" s="34" t="s">
        <v>206</v>
      </c>
      <c r="B24" s="34"/>
      <c r="C24" s="34"/>
      <c r="D24" s="34"/>
      <c r="E24" s="34"/>
      <c r="F24" s="34"/>
      <c r="G24" s="34"/>
      <c r="H24" s="34"/>
      <c r="I24" s="1"/>
    </row>
    <row r="25" spans="1:9">
      <c r="A25" s="34"/>
      <c r="B25" s="34"/>
      <c r="C25" s="34"/>
      <c r="D25" s="34"/>
      <c r="E25" s="34"/>
      <c r="F25" s="34"/>
      <c r="G25" s="34"/>
      <c r="H25" s="34"/>
      <c r="I25" s="1"/>
    </row>
    <row r="26" spans="1:9">
      <c r="A26" s="34"/>
      <c r="B26" s="34"/>
      <c r="C26" s="34"/>
      <c r="D26" s="34"/>
      <c r="E26" s="34"/>
      <c r="F26" s="34"/>
      <c r="G26" s="34"/>
      <c r="H26" s="34"/>
      <c r="I26" s="1"/>
    </row>
    <row r="27" spans="1:9">
      <c r="A27" s="30"/>
      <c r="B27" s="30"/>
      <c r="C27" s="30"/>
      <c r="D27" s="30"/>
      <c r="E27" s="30"/>
      <c r="F27" s="30"/>
      <c r="G27" s="30"/>
      <c r="H27" s="30"/>
      <c r="I27" s="1"/>
    </row>
    <row r="28" spans="1:9">
      <c r="A28" s="30"/>
      <c r="B28" s="30"/>
      <c r="C28" s="30"/>
      <c r="D28" s="30"/>
      <c r="E28" s="30"/>
      <c r="F28" s="30"/>
      <c r="G28" s="30"/>
      <c r="H28" s="30"/>
      <c r="I28" s="1"/>
    </row>
    <row r="29" spans="1:9">
      <c r="A29" s="30"/>
      <c r="B29" s="30"/>
      <c r="C29" s="30"/>
      <c r="D29" s="30"/>
      <c r="E29" s="30"/>
      <c r="F29" s="30"/>
      <c r="G29" s="30"/>
      <c r="H29" s="30"/>
      <c r="I29" s="1"/>
    </row>
    <row r="30" spans="1:9">
      <c r="A30" s="30"/>
      <c r="B30" s="30"/>
      <c r="C30" s="30"/>
      <c r="D30" s="30"/>
      <c r="E30" s="30"/>
      <c r="F30" s="30"/>
      <c r="G30" s="30"/>
      <c r="H30" s="30"/>
      <c r="I30" s="1"/>
    </row>
    <row r="31" spans="1:9">
      <c r="A31" s="30"/>
      <c r="B31" s="30"/>
      <c r="C31" s="30"/>
      <c r="D31" s="30"/>
      <c r="E31" s="30"/>
      <c r="F31" s="30"/>
      <c r="G31" s="30"/>
      <c r="H31" s="30"/>
      <c r="I31" s="1"/>
    </row>
  </sheetData>
  <sheetProtection algorithmName="SHA-512" hashValue="3J0agHEUQOwHR8SAZbK2blwYOq5ElPyW9mIy4K0fe/Ma1L92J9M4QdWcNTSgjnc8lcLQ7SELk/O1KXR3o6k+3Q==" saltValue="iE+eSbrglg4c8WXG+FtL9g==" spinCount="100000" sheet="1" objects="1" scenarios="1" formatCells="0" formatColumns="0" formatRows="0" insertColumns="0" sort="0" autoFilter="0" pivotTables="0"/>
  <mergeCells count="9">
    <mergeCell ref="A23:H23"/>
    <mergeCell ref="A24:H26"/>
    <mergeCell ref="J5:K7"/>
    <mergeCell ref="J8:K8"/>
    <mergeCell ref="A2:H3"/>
    <mergeCell ref="A4:H5"/>
    <mergeCell ref="A7:H7"/>
    <mergeCell ref="A18:H18"/>
    <mergeCell ref="A19:H21"/>
  </mergeCells>
  <conditionalFormatting sqref="H9:H15">
    <cfRule type="expression" dxfId="4" priority="1">
      <formula>$H9="NO APLICABLE"</formula>
    </cfRule>
    <cfRule type="expression" dxfId="3" priority="2">
      <formula>$H9="REVISAR SUPUESTOS"</formula>
    </cfRule>
    <cfRule type="expression" dxfId="2" priority="3">
      <formula>$H9="CALCULADO"</formula>
    </cfRule>
  </conditionalFormatting>
  <dataValidations count="1">
    <dataValidation type="decimal" sqref="B9:C15" xr:uid="{00000000-0002-0000-0300-000000000000}">
      <formula1>-1</formula1>
      <formula2>1</formula2>
    </dataValidation>
  </dataValidations>
  <hyperlinks>
    <hyperlink ref="J8" r:id="rId1" xr:uid="{CC2F0E99-DD10-4623-8A47-9F5CBC821138}"/>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0"/>
  <sheetViews>
    <sheetView workbookViewId="0">
      <pane ySplit="7" topLeftCell="A13" activePane="bottomLeft" state="frozen"/>
      <selection pane="bottomLeft" activeCell="A2" sqref="A2:E37"/>
    </sheetView>
  </sheetViews>
  <sheetFormatPr baseColWidth="10" defaultColWidth="8.796875" defaultRowHeight="13.8"/>
  <cols>
    <col min="1" max="1" width="40" style="2" customWidth="1"/>
    <col min="2" max="2" width="34" style="2" customWidth="1"/>
    <col min="3" max="4" width="20" style="2" customWidth="1"/>
    <col min="5" max="5" width="22" style="2" customWidth="1"/>
    <col min="6" max="6" width="3" style="2" customWidth="1"/>
    <col min="7" max="7" width="44.8984375" style="2" customWidth="1"/>
    <col min="8" max="8" width="49.296875" style="2" customWidth="1"/>
    <col min="9" max="16384" width="8.796875" style="2"/>
  </cols>
  <sheetData>
    <row r="1" spans="1:8">
      <c r="A1" s="1"/>
      <c r="B1" s="1"/>
      <c r="C1" s="1"/>
      <c r="D1" s="1"/>
      <c r="E1" s="1"/>
      <c r="F1" s="1"/>
    </row>
    <row r="2" spans="1:8">
      <c r="A2" s="27" t="s">
        <v>207</v>
      </c>
      <c r="B2" s="28"/>
      <c r="C2" s="28"/>
      <c r="D2" s="28"/>
      <c r="E2" s="28"/>
      <c r="F2" s="1"/>
    </row>
    <row r="3" spans="1:8">
      <c r="A3" s="28"/>
      <c r="B3" s="28"/>
      <c r="C3" s="28"/>
      <c r="D3" s="28"/>
      <c r="E3" s="28"/>
      <c r="F3" s="1"/>
    </row>
    <row r="4" spans="1:8" ht="14.4" thickBot="1">
      <c r="A4" s="29" t="s">
        <v>208</v>
      </c>
      <c r="B4" s="29"/>
      <c r="C4" s="29"/>
      <c r="D4" s="29"/>
      <c r="E4" s="29"/>
      <c r="F4" s="1"/>
    </row>
    <row r="5" spans="1:8" ht="21" customHeight="1">
      <c r="A5" s="29"/>
      <c r="B5" s="29"/>
      <c r="C5" s="29"/>
      <c r="D5" s="29"/>
      <c r="E5" s="29"/>
      <c r="F5" s="1"/>
      <c r="G5" s="14" t="s">
        <v>222</v>
      </c>
      <c r="H5" s="15"/>
    </row>
    <row r="6" spans="1:8" ht="21" customHeight="1">
      <c r="A6" s="30"/>
      <c r="B6" s="30"/>
      <c r="C6" s="30"/>
      <c r="D6" s="30"/>
      <c r="E6" s="30"/>
      <c r="F6" s="1"/>
      <c r="G6" s="16"/>
      <c r="H6" s="17"/>
    </row>
    <row r="7" spans="1:8" ht="21" customHeight="1" thickBot="1">
      <c r="A7" s="31" t="s">
        <v>209</v>
      </c>
      <c r="B7" s="31"/>
      <c r="C7" s="31"/>
      <c r="D7" s="31"/>
      <c r="E7" s="31"/>
      <c r="F7" s="1"/>
      <c r="G7" s="18"/>
      <c r="H7" s="19"/>
    </row>
    <row r="8" spans="1:8" ht="17.399999999999999" thickBot="1">
      <c r="A8" s="30" t="s">
        <v>158</v>
      </c>
      <c r="B8" s="37" t="str">
        <f>IF(COUNTA('Valoración Gordon'!$B$8)=0,"",'Valoración Gordon'!$B$8)</f>
        <v>Comercial Andina S. A. (ficticia)</v>
      </c>
      <c r="C8" s="30"/>
      <c r="D8" s="30"/>
      <c r="E8" s="30"/>
      <c r="F8" s="1"/>
      <c r="G8" s="20" t="s">
        <v>223</v>
      </c>
      <c r="H8" s="21"/>
    </row>
    <row r="9" spans="1:8">
      <c r="A9" s="30" t="s">
        <v>210</v>
      </c>
      <c r="B9" s="37" t="str">
        <f>IF(COUNTA('Valoración Gordon'!$B$13)=0,"",'Valoración Gordon'!$B$13)</f>
        <v>COP</v>
      </c>
      <c r="C9" s="30"/>
      <c r="D9" s="30"/>
      <c r="E9" s="30"/>
      <c r="F9" s="1"/>
    </row>
    <row r="10" spans="1:8">
      <c r="A10" s="30" t="s">
        <v>211</v>
      </c>
      <c r="B10" s="37" t="str">
        <f>'Valoración Gordon'!$B$18</f>
        <v>VALORACIÓN CALCULADA</v>
      </c>
      <c r="C10" s="30"/>
      <c r="D10" s="30"/>
      <c r="E10" s="30"/>
      <c r="F10" s="1"/>
    </row>
    <row r="11" spans="1:8">
      <c r="A11" s="30" t="s">
        <v>97</v>
      </c>
      <c r="B11" s="37" t="str">
        <f>'Valoración Gordon'!$B$23</f>
        <v>PRECIO VÁLIDO</v>
      </c>
      <c r="C11" s="30"/>
      <c r="D11" s="30"/>
      <c r="E11" s="30"/>
      <c r="F11" s="1"/>
    </row>
    <row r="12" spans="1:8">
      <c r="A12" s="30"/>
      <c r="B12" s="30"/>
      <c r="C12" s="30"/>
      <c r="D12" s="30"/>
      <c r="E12" s="30"/>
      <c r="F12" s="1"/>
    </row>
    <row r="13" spans="1:8">
      <c r="A13" s="31" t="s">
        <v>212</v>
      </c>
      <c r="B13" s="31"/>
      <c r="C13" s="31"/>
      <c r="D13" s="31"/>
      <c r="E13" s="31"/>
      <c r="F13" s="1"/>
    </row>
    <row r="14" spans="1:8">
      <c r="A14" s="44" t="s">
        <v>213</v>
      </c>
      <c r="B14" s="38">
        <f>IF(ISNUMBER('Valoración Gordon'!$B$9),'Valoración Gordon'!$B$9,"")</f>
        <v>2400</v>
      </c>
      <c r="C14" s="30"/>
      <c r="D14" s="30"/>
      <c r="E14" s="30"/>
      <c r="F14" s="1"/>
    </row>
    <row r="15" spans="1:8">
      <c r="A15" s="44" t="s">
        <v>163</v>
      </c>
      <c r="B15" s="39">
        <f>IF(ISNUMBER('Valoración Gordon'!$B$10),'Valoración Gordon'!$B$10,"")</f>
        <v>0.04</v>
      </c>
      <c r="C15" s="30"/>
      <c r="D15" s="30"/>
      <c r="E15" s="30"/>
      <c r="F15" s="1"/>
    </row>
    <row r="16" spans="1:8">
      <c r="A16" s="44" t="s">
        <v>214</v>
      </c>
      <c r="B16" s="39">
        <f>IF(ISNUMBER('Valoración Gordon'!$B$11),'Valoración Gordon'!$B$11,"")</f>
        <v>0.1</v>
      </c>
      <c r="C16" s="30"/>
      <c r="D16" s="30"/>
      <c r="E16" s="30"/>
      <c r="F16" s="1"/>
    </row>
    <row r="17" spans="1:6">
      <c r="A17" s="44" t="s">
        <v>177</v>
      </c>
      <c r="B17" s="38">
        <f>IF(ISNUMBER('Valoración Gordon'!$B$19),'Valoración Gordon'!$B$19,"")</f>
        <v>2496</v>
      </c>
      <c r="C17" s="30"/>
      <c r="D17" s="30"/>
      <c r="E17" s="30"/>
      <c r="F17" s="1"/>
    </row>
    <row r="18" spans="1:6">
      <c r="A18" s="44" t="s">
        <v>178</v>
      </c>
      <c r="B18" s="39">
        <f>IF(ISNUMBER('Valoración Gordon'!$B$20),'Valoración Gordon'!$B$20,"")</f>
        <v>6.0000000000000005E-2</v>
      </c>
      <c r="C18" s="30"/>
      <c r="D18" s="30"/>
      <c r="E18" s="30"/>
      <c r="F18" s="1"/>
    </row>
    <row r="19" spans="1:6">
      <c r="A19" s="30"/>
      <c r="B19" s="30"/>
      <c r="C19" s="30"/>
      <c r="D19" s="30"/>
      <c r="E19" s="30"/>
      <c r="F19" s="1"/>
    </row>
    <row r="20" spans="1:6" ht="21">
      <c r="A20" s="45" t="s">
        <v>215</v>
      </c>
      <c r="B20" s="46">
        <f>IF(ISNUMBER('Valoración Gordon'!$B$21),'Valoración Gordon'!$B$21,"")</f>
        <v>41600</v>
      </c>
      <c r="C20" s="30"/>
      <c r="D20" s="30"/>
      <c r="E20" s="30"/>
      <c r="F20" s="1"/>
    </row>
    <row r="21" spans="1:6">
      <c r="A21" s="30"/>
      <c r="B21" s="30"/>
      <c r="C21" s="30"/>
      <c r="D21" s="30"/>
      <c r="E21" s="30"/>
      <c r="F21" s="1"/>
    </row>
    <row r="22" spans="1:6">
      <c r="A22" s="31" t="s">
        <v>216</v>
      </c>
      <c r="B22" s="31"/>
      <c r="C22" s="31"/>
      <c r="D22" s="31"/>
      <c r="E22" s="31"/>
      <c r="F22" s="1"/>
    </row>
    <row r="23" spans="1:6">
      <c r="A23" s="30" t="s">
        <v>217</v>
      </c>
      <c r="B23" s="38">
        <f>IF('Valoración Gordon'!$B$23="PRECIO VÁLIDO",'Valoración Gordon'!$B$12,"")</f>
        <v>38000</v>
      </c>
      <c r="C23" s="30"/>
      <c r="D23" s="30"/>
      <c r="E23" s="30"/>
      <c r="F23" s="1"/>
    </row>
    <row r="24" spans="1:6">
      <c r="A24" s="30" t="s">
        <v>100</v>
      </c>
      <c r="B24" s="38">
        <f>IF(ISNUMBER('Valoración Gordon'!$B$24),'Valoración Gordon'!$B$24,"")</f>
        <v>3600</v>
      </c>
      <c r="C24" s="30"/>
      <c r="D24" s="30"/>
      <c r="E24" s="30"/>
      <c r="F24" s="1"/>
    </row>
    <row r="25" spans="1:6">
      <c r="A25" s="30" t="s">
        <v>103</v>
      </c>
      <c r="B25" s="39">
        <f>IF(ISNUMBER('Valoración Gordon'!$B$25),'Valoración Gordon'!$B$25,"")</f>
        <v>9.473684210526323E-2</v>
      </c>
      <c r="C25" s="30"/>
      <c r="D25" s="30"/>
      <c r="E25" s="30"/>
      <c r="F25" s="1"/>
    </row>
    <row r="26" spans="1:6">
      <c r="A26" s="30"/>
      <c r="B26" s="30"/>
      <c r="C26" s="30"/>
      <c r="D26" s="30"/>
      <c r="E26" s="30"/>
      <c r="F26" s="1"/>
    </row>
    <row r="27" spans="1:6">
      <c r="A27" s="31" t="s">
        <v>218</v>
      </c>
      <c r="B27" s="31"/>
      <c r="C27" s="31"/>
      <c r="D27" s="31"/>
      <c r="E27" s="31"/>
      <c r="F27" s="1"/>
    </row>
    <row r="28" spans="1:6">
      <c r="A28" s="40" t="str">
        <f>'Valoración Gordon'!$A$28</f>
        <v>El valor teórico supera el precio informado. NO equivale a recomendación de compra.</v>
      </c>
      <c r="B28" s="40"/>
      <c r="C28" s="40"/>
      <c r="D28" s="40"/>
      <c r="E28" s="40"/>
      <c r="F28" s="1"/>
    </row>
    <row r="29" spans="1:6">
      <c r="A29" s="40"/>
      <c r="B29" s="40"/>
      <c r="C29" s="40"/>
      <c r="D29" s="40"/>
      <c r="E29" s="40"/>
      <c r="F29" s="1"/>
    </row>
    <row r="30" spans="1:6">
      <c r="A30" s="40"/>
      <c r="B30" s="40"/>
      <c r="C30" s="40"/>
      <c r="D30" s="40"/>
      <c r="E30" s="40"/>
      <c r="F30" s="1"/>
    </row>
    <row r="31" spans="1:6">
      <c r="A31" s="30"/>
      <c r="B31" s="30"/>
      <c r="C31" s="30"/>
      <c r="D31" s="30"/>
      <c r="E31" s="30"/>
      <c r="F31" s="1"/>
    </row>
    <row r="32" spans="1:6">
      <c r="A32" s="34" t="s">
        <v>219</v>
      </c>
      <c r="B32" s="34"/>
      <c r="C32" s="34"/>
      <c r="D32" s="34"/>
      <c r="E32" s="34"/>
      <c r="F32" s="1"/>
    </row>
    <row r="33" spans="1:6">
      <c r="A33" s="34"/>
      <c r="B33" s="34"/>
      <c r="C33" s="34"/>
      <c r="D33" s="34"/>
      <c r="E33" s="34"/>
      <c r="F33" s="1"/>
    </row>
    <row r="34" spans="1:6">
      <c r="A34" s="34"/>
      <c r="B34" s="34"/>
      <c r="C34" s="34"/>
      <c r="D34" s="34"/>
      <c r="E34" s="34"/>
      <c r="F34" s="1"/>
    </row>
    <row r="35" spans="1:6">
      <c r="A35" s="30"/>
      <c r="B35" s="30"/>
      <c r="C35" s="30"/>
      <c r="D35" s="30"/>
      <c r="E35" s="30"/>
      <c r="F35" s="1"/>
    </row>
    <row r="36" spans="1:6">
      <c r="A36" s="30" t="s">
        <v>220</v>
      </c>
      <c r="B36" s="47">
        <f>COUNT(Sensibilidad!G9:G15)</f>
        <v>7</v>
      </c>
      <c r="C36" s="30"/>
      <c r="D36" s="30"/>
      <c r="E36" s="30"/>
      <c r="F36" s="1"/>
    </row>
    <row r="37" spans="1:6">
      <c r="A37" s="30" t="s">
        <v>221</v>
      </c>
      <c r="B37" s="47">
        <f>COUNTIF(Sensibilidad!H9:H15,"REVISAR SUPUESTOS")+COUNTIF(Sensibilidad!H9:H15,"NO APLICABLE")+COUNTIF(Sensibilidad!H9:H15,"REVISAR DATOS")+COUNTIF(Sensibilidad!H9:H15,"REVISAR BASE")+COUNTIF(Sensibilidad!H9:H15,"FALTA INFORMACIÓN")</f>
        <v>0</v>
      </c>
      <c r="C37" s="30"/>
      <c r="D37" s="30"/>
      <c r="E37" s="30"/>
      <c r="F37" s="1"/>
    </row>
    <row r="38" spans="1:6">
      <c r="A38" s="1"/>
      <c r="B38" s="1"/>
      <c r="C38" s="1"/>
      <c r="D38" s="1"/>
      <c r="E38" s="1"/>
      <c r="F38" s="1"/>
    </row>
    <row r="39" spans="1:6">
      <c r="A39" s="1"/>
      <c r="B39" s="1"/>
      <c r="C39" s="1"/>
      <c r="D39" s="1"/>
      <c r="E39" s="1"/>
      <c r="F39" s="1"/>
    </row>
    <row r="40" spans="1:6">
      <c r="A40" s="1"/>
      <c r="B40" s="1"/>
      <c r="C40" s="1"/>
      <c r="D40" s="1"/>
      <c r="E40" s="1"/>
      <c r="F40" s="1"/>
    </row>
  </sheetData>
  <sheetProtection algorithmName="SHA-512" hashValue="tv7aTRB3XhjCMMrzs1m/pfNOFhWDI57TwBzJc6frnSKUiXeedKTBU6onjM179wRPvjfLy9dbYX1izpUroyHQyg==" saltValue="7BHrJ2KoBC4il5ID+rG2Ug==" spinCount="100000" sheet="1" objects="1" scenarios="1" formatCells="0" formatColumns="0" formatRows="0" insertColumns="0" sort="0" autoFilter="0" pivotTables="0"/>
  <mergeCells count="10">
    <mergeCell ref="A27:E27"/>
    <mergeCell ref="A28:E30"/>
    <mergeCell ref="A32:E34"/>
    <mergeCell ref="G5:H7"/>
    <mergeCell ref="G8:H8"/>
    <mergeCell ref="A2:E3"/>
    <mergeCell ref="A4:E5"/>
    <mergeCell ref="A7:E7"/>
    <mergeCell ref="A13:E13"/>
    <mergeCell ref="A22:E22"/>
  </mergeCells>
  <conditionalFormatting sqref="B10">
    <cfRule type="expression" dxfId="1" priority="1">
      <formula>$B$10="REVISAR SUPUESTOS"</formula>
    </cfRule>
    <cfRule type="expression" dxfId="0" priority="2">
      <formula>$B$10="VALORACIÓN CALCULADA"</formula>
    </cfRule>
  </conditionalFormatting>
  <hyperlinks>
    <hyperlink ref="G8" r:id="rId1" xr:uid="{E03817B6-A21A-4B64-9636-CA4A1448E73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Glosario</vt:lpstr>
      <vt:lpstr>Valoración Gordon</vt:lpstr>
      <vt:lpstr>Sensibilidad</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2026-10-20T00:54:42Z</dcterms:modified>
</cp:coreProperties>
</file>