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0AEBBB2-5D6C-47F0-895F-90C0E43DA7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Registro MTTR" sheetId="3" r:id="rId3"/>
    <sheet name="04 Análisis MTTR" sheetId="4" r:id="rId4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3" l="1"/>
  <c r="I43" i="3" s="1"/>
  <c r="L42" i="3"/>
  <c r="J42" i="3" s="1"/>
  <c r="L41" i="3"/>
  <c r="J41" i="3" s="1"/>
  <c r="L40" i="3"/>
  <c r="I40" i="3" s="1"/>
  <c r="L39" i="3"/>
  <c r="I39" i="3" s="1"/>
  <c r="L38" i="3"/>
  <c r="J38" i="3" s="1"/>
  <c r="L37" i="3"/>
  <c r="I37" i="3" s="1"/>
  <c r="L36" i="3"/>
  <c r="J36" i="3" s="1"/>
  <c r="L35" i="3"/>
  <c r="I35" i="3" s="1"/>
  <c r="L34" i="3"/>
  <c r="J34" i="3" s="1"/>
  <c r="L33" i="3"/>
  <c r="J33" i="3" s="1"/>
  <c r="L32" i="3"/>
  <c r="J32" i="3" s="1"/>
  <c r="L31" i="3"/>
  <c r="I31" i="3" s="1"/>
  <c r="L30" i="3"/>
  <c r="J30" i="3" s="1"/>
  <c r="L29" i="3"/>
  <c r="I29" i="3" s="1"/>
  <c r="L28" i="3"/>
  <c r="I28" i="3" s="1"/>
  <c r="L27" i="3"/>
  <c r="I27" i="3" s="1"/>
  <c r="L26" i="3"/>
  <c r="J26" i="3" s="1"/>
  <c r="L25" i="3"/>
  <c r="J25" i="3" s="1"/>
  <c r="L24" i="3"/>
  <c r="J24" i="3" s="1"/>
  <c r="L23" i="3"/>
  <c r="I23" i="3" s="1"/>
  <c r="L22" i="3"/>
  <c r="J22" i="3" s="1"/>
  <c r="L21" i="3"/>
  <c r="I21" i="3" s="1"/>
  <c r="L20" i="3"/>
  <c r="J20" i="3" s="1"/>
  <c r="L19" i="3"/>
  <c r="I19" i="3" s="1"/>
  <c r="L18" i="3"/>
  <c r="L17" i="3"/>
  <c r="L16" i="3"/>
  <c r="L15" i="3"/>
  <c r="I15" i="3" s="1"/>
  <c r="L14" i="3"/>
  <c r="J27" i="3" l="1"/>
  <c r="J40" i="3"/>
  <c r="J28" i="3"/>
  <c r="J29" i="3"/>
  <c r="J37" i="3"/>
  <c r="J39" i="3"/>
  <c r="I32" i="3"/>
  <c r="I33" i="3"/>
  <c r="J21" i="3"/>
  <c r="J23" i="3"/>
  <c r="J35" i="3"/>
  <c r="I24" i="3"/>
  <c r="J43" i="3"/>
  <c r="D7" i="3"/>
  <c r="I20" i="3"/>
  <c r="I25" i="3"/>
  <c r="I36" i="3"/>
  <c r="I41" i="3"/>
  <c r="J31" i="3"/>
  <c r="J15" i="3"/>
  <c r="J19" i="3"/>
  <c r="I17" i="3"/>
  <c r="J17" i="3" s="1"/>
  <c r="I14" i="3"/>
  <c r="J14" i="3" s="1"/>
  <c r="I18" i="3"/>
  <c r="J18" i="3" s="1"/>
  <c r="I22" i="3"/>
  <c r="I26" i="3"/>
  <c r="I30" i="3"/>
  <c r="I34" i="3"/>
  <c r="I38" i="3"/>
  <c r="I42" i="3"/>
  <c r="B7" i="3"/>
  <c r="F7" i="3" s="1"/>
  <c r="I16" i="3"/>
  <c r="J16" i="3" s="1"/>
  <c r="B24" i="4" l="1"/>
  <c r="B17" i="4"/>
  <c r="G17" i="4" s="1"/>
  <c r="B15" i="4"/>
  <c r="C15" i="4" s="1"/>
  <c r="B14" i="4"/>
  <c r="B23" i="4"/>
  <c r="L7" i="3"/>
  <c r="E5" i="4" s="1"/>
  <c r="B18" i="4"/>
  <c r="E18" i="4" s="1"/>
  <c r="A8" i="4"/>
  <c r="B25" i="4"/>
  <c r="G5" i="4"/>
  <c r="H7" i="3"/>
  <c r="J7" i="3" s="1"/>
  <c r="A5" i="4" s="1"/>
  <c r="B16" i="4"/>
  <c r="F16" i="4" s="1"/>
  <c r="B13" i="4"/>
  <c r="E13" i="4" s="1"/>
  <c r="C5" i="4" l="1"/>
  <c r="F18" i="4"/>
  <c r="C24" i="4"/>
  <c r="C25" i="4"/>
  <c r="E17" i="4"/>
  <c r="D15" i="4"/>
  <c r="C13" i="4"/>
  <c r="D13" i="4" s="1"/>
  <c r="C23" i="4"/>
  <c r="E14" i="4"/>
  <c r="H14" i="4"/>
  <c r="G18" i="4"/>
  <c r="H15" i="4"/>
  <c r="H18" i="4"/>
  <c r="C18" i="4"/>
  <c r="H17" i="4"/>
  <c r="D18" i="4"/>
  <c r="G16" i="4"/>
  <c r="H13" i="4"/>
  <c r="C14" i="4"/>
  <c r="E15" i="4"/>
  <c r="F15" i="4" s="1"/>
  <c r="G15" i="4" s="1"/>
  <c r="C17" i="4"/>
  <c r="D17" i="4"/>
  <c r="F17" i="4"/>
  <c r="D16" i="4"/>
  <c r="H16" i="4"/>
  <c r="E16" i="4"/>
  <c r="C16" i="4"/>
  <c r="F14" i="4" l="1"/>
  <c r="G14" i="4" s="1"/>
  <c r="D14" i="4"/>
  <c r="F13" i="4"/>
  <c r="G13" i="4" s="1"/>
</calcChain>
</file>

<file path=xl/sharedStrings.xml><?xml version="1.0" encoding="utf-8"?>
<sst xmlns="http://schemas.openxmlformats.org/spreadsheetml/2006/main" count="278" uniqueCount="249">
  <si>
    <t>MTTR | GUÍA DE USO</t>
  </si>
  <si>
    <t>INFOEXPERIENCIA • tiempo medio de reparación • plantilla básica-intermedia</t>
  </si>
  <si>
    <t>OBJETIVO Y FLUJO DE TRABAJO</t>
  </si>
  <si>
    <t>Objetivo</t>
  </si>
  <si>
    <t>Calcular el tiempo medio de reparación (MTTR) de UN equipo reparable, registrar intervenciones y comparar hasta seis períodos.</t>
  </si>
  <si>
    <t>Alcance</t>
  </si>
  <si>
    <t>MTTR = (diagnóstico + reparación + pruebas) de reparaciones COMPLETADAS ÷ cantidad de reparaciones válidas. Las esperas se registran aparte.</t>
  </si>
  <si>
    <t>Inicio</t>
  </si>
  <si>
    <t>1. Lee el glosario. 2. Abre «03 Registro MTTR». 3. Sustituye «Compresor C-01» por el equipo que analizarás.</t>
  </si>
  <si>
    <t>Sustituir ejemplo</t>
  </si>
  <si>
    <t>Sustituye los ejemplos editando SOLO las celdas amarillas del Registro y seguimiento. Las fórmulas están bloqueadas; no elimines filas, encabezados ni formatos.</t>
  </si>
  <si>
    <t>Registro</t>
  </si>
  <si>
    <t>Una fila por intervención con ID único y fecha real. El nombre de EQUIPO (celda amarilla B4) es obligatorio. Mantén un ID para cada reparación, aunque tenga varias órdenes.</t>
  </si>
  <si>
    <t>Período</t>
  </si>
  <si>
    <t>Indica un número de período de 1 a 6. La numeración sirve para agrupar intervenciones; respeta el orden cronológico y no reutilices un número para años diferentes.</t>
  </si>
  <si>
    <t>Estado</t>
  </si>
  <si>
    <t>«Completada»: interviene en el cálculo si está validada. «Abierta»: se registra pero no entra en el MTTR hasta completar todos sus tiempos.</t>
  </si>
  <si>
    <t>Captura</t>
  </si>
  <si>
    <t>Horas DECIMALES no negativas: 30 min = 0,50 h; 1 h y 15 min = 1,25 h. Usa el separador decimal de tu Excel. Máximo dos decimales; 0 es válido si no consumió tiempo.</t>
  </si>
  <si>
    <t>Componentes</t>
  </si>
  <si>
    <t>Diagnóstico, reparación y pruebas deben completar el tiempo correctivo. Registra la espera por separado, incluso si es 0.</t>
  </si>
  <si>
    <t>Notas</t>
  </si>
  <si>
    <t>Anota brevemente la falla, el bloqueo o las condiciones de la reparación. No son obligatorias pero ayudan a explicar cambios.</t>
  </si>
  <si>
    <t>Resultados</t>
  </si>
  <si>
    <t>«04 Análisis MTTR» calcula MTTR global = SUMA de tiempos correctivos / TOTAL de reparaciones válidas, nunca promedio simple de MTTR parciales.</t>
  </si>
  <si>
    <t>Períodos sin casos</t>
  </si>
  <si>
    <t>«SIN REPARACIONES» significa que el período no tiene reparaciones completadas; NO significa que el equipo se reparó en cero horas.</t>
  </si>
  <si>
    <t>Alertas</t>
  </si>
  <si>
    <t>«FALTA INFORMACIÓN»: algún campo obligatorio vacío. «REVISAR»: dato inválido, error pegado o ID duplicado. «ABIERTA»: trabajo fuera del promedio.</t>
  </si>
  <si>
    <t>Bloqueo de salida</t>
  </si>
  <si>
    <t>Si hay registros inválidos o incompletos, o falta identificar el equipo, los indicadores se ocultan y muestran una alerta. Corrige primero el Registro.</t>
  </si>
  <si>
    <t>Tiempos totales</t>
  </si>
  <si>
    <t>«Correctivo + espera registrada» es solo la suma de esos dos componentes: NO equivale necesariamente a la parada total real.</t>
  </si>
  <si>
    <t>Interpretación</t>
  </si>
  <si>
    <t>El MTTR describe duración media y no demuestra por sí mismo calidad de reparación, causalidad de mejoras ni disponibilidad real.</t>
  </si>
  <si>
    <t>Capacidad</t>
  </si>
  <si>
    <t>Hasta 30 intervenciones, seis grupos de períodos y ocho acciones de seguimiento. Para más registros crea una copia nueva.</t>
  </si>
  <si>
    <t>No modificar</t>
  </si>
  <si>
    <t>Las fórmulas están protegidas SIN contraseña para evitar sobrescrituras accidentales. Edita solo amarillo; no insertes, elimines ni ordenes filas. Guarda una copia de respaldo.</t>
  </si>
  <si>
    <t>Límites</t>
  </si>
  <si>
    <t>No es un CMMS, ni estimador probabilístico, ni evaluación formal de seguridad. Para activos críticos consulta a personal competente.</t>
  </si>
  <si>
    <t>Lectura visual</t>
  </si>
  <si>
    <t>Amarillo = entrada editable. Azul claro = resultado automático. Rojo/ámbar = alerta. Los datos del compresor son únicamente ilustrativos.</t>
  </si>
  <si>
    <t>SECUENCIA RÁPIDA: EQUIPO → INTERVENCIONES → VALIDACIÓN → MTTR → ACCIONES</t>
  </si>
  <si>
    <t>Ejemplo didáctico: compresor C-01 | 6 reparaciones | 18 h correctivas | 4 h de esperas | MTTR = 3,00 h</t>
  </si>
  <si>
    <t>GLOSARIO MTTR</t>
  </si>
  <si>
    <t>Definiciones necesarias para interpretar los campos, alertas y resultados</t>
  </si>
  <si>
    <t>N.º</t>
  </si>
  <si>
    <t>Término</t>
  </si>
  <si>
    <t>Definición técnica</t>
  </si>
  <si>
    <t>Uso en el archivo</t>
  </si>
  <si>
    <t>Ejemplo o criterio</t>
  </si>
  <si>
    <t>MTTR</t>
  </si>
  <si>
    <t>Tiempo medio de reparación definido con un mismo criterio.</t>
  </si>
  <si>
    <t>Resultado principal.</t>
  </si>
  <si>
    <t>18/6 = 3,00 h.</t>
  </si>
  <si>
    <t>Mantenibilidad</t>
  </si>
  <si>
    <t>Facilidad y rapidez con que un activo puede ser reparado.</t>
  </si>
  <si>
    <t>Contexto de interpretación.</t>
  </si>
  <si>
    <t>No mide frecuencia de fallas.</t>
  </si>
  <si>
    <t>Activo reparable</t>
  </si>
  <si>
    <t>Equipo que puede recuperar la función después de intervenirlo.</t>
  </si>
  <si>
    <t>Equipo único en Registro.</t>
  </si>
  <si>
    <t>Compresor C-01.</t>
  </si>
  <si>
    <t>Falla funcional</t>
  </si>
  <si>
    <t>Pérdida de una función requerida del activo.</t>
  </si>
  <si>
    <t>Motivo de una reparación.</t>
  </si>
  <si>
    <t>Pérdida de presión.</t>
  </si>
  <si>
    <t>Intervención correctiva</t>
  </si>
  <si>
    <t>Trabajo efectuado para corregir una falla.</t>
  </si>
  <si>
    <t>Una fila del Registro.</t>
  </si>
  <si>
    <t>REP-001.</t>
  </si>
  <si>
    <t>Identificador único</t>
  </si>
  <si>
    <t>Código distinto para cada intervención.</t>
  </si>
  <si>
    <t>Control de duplicados.</t>
  </si>
  <si>
    <t>Fecha</t>
  </si>
  <si>
    <t>Día en que se registra/completa la intervención, según criterio.</t>
  </si>
  <si>
    <t>Campo obligatorio.</t>
  </si>
  <si>
    <t>15/01/2026.</t>
  </si>
  <si>
    <t>Grupo de intervención para comparar resultados.</t>
  </si>
  <si>
    <t>Número del 1 al 6.</t>
  </si>
  <si>
    <t>Período 1.</t>
  </si>
  <si>
    <t>Completada</t>
  </si>
  <si>
    <t>Intervención finalizada y apta para su validación.</t>
  </si>
  <si>
    <t>Se cuenta si estado VÁLIDA.</t>
  </si>
  <si>
    <t>No incluye trabajos abiertos.</t>
  </si>
  <si>
    <t>Abierta</t>
  </si>
  <si>
    <t>Intervención que aún no ha terminado.</t>
  </si>
  <si>
    <t>Estado ABIERTA; no se calcula.</t>
  </si>
  <si>
    <t>Puede tener datos parciales.</t>
  </si>
  <si>
    <t>Diagnóstico</t>
  </si>
  <si>
    <t>Tiempo transcurrido identificando la avería durante la atención.</t>
  </si>
  <si>
    <t>Componente de MTTR.</t>
  </si>
  <si>
    <t>0,40 horas.</t>
  </si>
  <si>
    <t>Reparación</t>
  </si>
  <si>
    <t>Tiempo transcurrido realizando trabajo correctivo.</t>
  </si>
  <si>
    <t>1,20 horas.</t>
  </si>
  <si>
    <t>Pruebas</t>
  </si>
  <si>
    <t>Tiempo para comprobar la recuperación de la función.</t>
  </si>
  <si>
    <t>Tiempo correctivo</t>
  </si>
  <si>
    <t>Suma de diagnóstico, reparación y pruebas válidas.</t>
  </si>
  <si>
    <t>Numerador de MTTR.</t>
  </si>
  <si>
    <t>2,00 horas.</t>
  </si>
  <si>
    <t>Espera</t>
  </si>
  <si>
    <t>Demora logística o administrativa registrada por separado.</t>
  </si>
  <si>
    <t>No se incluye en MTTR.</t>
  </si>
  <si>
    <t>0,50 horas.</t>
  </si>
  <si>
    <t>Tiempo registrado</t>
  </si>
  <si>
    <t>Suma del tiempo correctivo y esperas recogidas.</t>
  </si>
  <si>
    <t>Apoyo al análisis, no parada real.</t>
  </si>
  <si>
    <t>2,50 horas.</t>
  </si>
  <si>
    <t>Parada total</t>
  </si>
  <si>
    <t>Período real sin operación por un evento.</t>
  </si>
  <si>
    <t>No se calcula automáticamente aquí.</t>
  </si>
  <si>
    <t>Puede incluir otros tiempos.</t>
  </si>
  <si>
    <t>Horas decimales</t>
  </si>
  <si>
    <t>Representación numérica de duración.</t>
  </si>
  <si>
    <t>Todas las entradas de tiempo.</t>
  </si>
  <si>
    <t>90 min = 1,50 h.</t>
  </si>
  <si>
    <t>Horas-hombre</t>
  </si>
  <si>
    <t>Suma de horas de esfuerzo de trabajadores.</t>
  </si>
  <si>
    <t>No equivale a duración transcurrida.</t>
  </si>
  <si>
    <t>2 técnicos x 2 h = 4 h-hombre.</t>
  </si>
  <si>
    <t>Reparación válida</t>
  </si>
  <si>
    <t>Evento completado, único y con tiempos coherentes.</t>
  </si>
  <si>
    <t>Entra en numerador y denominador.</t>
  </si>
  <si>
    <t>Estado VÁLIDA.</t>
  </si>
  <si>
    <t>Promedio acumulado</t>
  </si>
  <si>
    <t>Tiempo correcto total dividido entre reparaciones totales.</t>
  </si>
  <si>
    <t>MTTR global.</t>
  </si>
  <si>
    <t>No promediar MTTR parciales.</t>
  </si>
  <si>
    <t>Promedio por período</t>
  </si>
  <si>
    <t>MTTR dentro de uno de los seis grupos.</t>
  </si>
  <si>
    <t>Comparación en Análisis.</t>
  </si>
  <si>
    <t>5,5/2 = 2,75 h.</t>
  </si>
  <si>
    <t>REVISAR</t>
  </si>
  <si>
    <t>El registro contiene un dato inválido o duplicado.</t>
  </si>
  <si>
    <t>Bloquea resúmenes.</t>
  </si>
  <si>
    <t>ID repetido, texto en horas.</t>
  </si>
  <si>
    <t>FALTA INFORMACIÓN</t>
  </si>
  <si>
    <t>El registro está parcialmente diligenciado.</t>
  </si>
  <si>
    <t>Faltan horas de pruebas.</t>
  </si>
  <si>
    <t>ABIERTA</t>
  </si>
  <si>
    <t>Intervención aún no finalizada.</t>
  </si>
  <si>
    <t>No se contabiliza en MTTR.</t>
  </si>
  <si>
    <t>Trabajo en curso.</t>
  </si>
  <si>
    <t>VÁLIDA</t>
  </si>
  <si>
    <t>Intervención completada sin alertas.</t>
  </si>
  <si>
    <t>Se contabiliza en el promedio.</t>
  </si>
  <si>
    <t>Diagnóstico + reparación + prueba &gt;0.</t>
  </si>
  <si>
    <t>LISTO</t>
  </si>
  <si>
    <t>No hay registros inválidos o incompletos.</t>
  </si>
  <si>
    <t>Autoriza resúmenes de los datos válidos.</t>
  </si>
  <si>
    <t>Se pueden revisar indicadores.</t>
  </si>
  <si>
    <t>SIN REPARACIONES</t>
  </si>
  <si>
    <t>No hay intervenciones completadas válidas.</t>
  </si>
  <si>
    <t>No se presenta MTTR numérico.</t>
  </si>
  <si>
    <t>0 no es MTTR.</t>
  </si>
  <si>
    <t>Reparación duplicada</t>
  </si>
  <si>
    <t>Mismo identificador en dos filas distintas.</t>
  </si>
  <si>
    <t>Se muestra REVISAR.</t>
  </si>
  <si>
    <t>Dos veces REP-003.</t>
  </si>
  <si>
    <t>Seguimiento</t>
  </si>
  <si>
    <t>Lista breve de acciones, responsables y fechas.</t>
  </si>
  <si>
    <t>No altera cálculos de MTTR.</t>
  </si>
  <si>
    <t>Revisar procedimiento.</t>
  </si>
  <si>
    <t>MTBF</t>
  </si>
  <si>
    <t>Tiempo medio entre fallas reparables.</t>
  </si>
  <si>
    <t>Indicador diferente de MTTR.</t>
  </si>
  <si>
    <t>Horas operativas / fallas.</t>
  </si>
  <si>
    <t>Validación de datos</t>
  </si>
  <si>
    <t>Regla de captura que limita valores.</t>
  </si>
  <si>
    <t>Reduce errores al escribir.</t>
  </si>
  <si>
    <t>No reemplaza la auditoría.</t>
  </si>
  <si>
    <t>REGISTRO DE REPARACIONES</t>
  </si>
  <si>
    <t>Una fila por intervención • un solo equipo • tiempo correctivo separado de esperas</t>
  </si>
  <si>
    <t>EQUIPO</t>
  </si>
  <si>
    <t>Compresor C-01</t>
  </si>
  <si>
    <t>Criterio del indicador: diagnóstico + reparación + pruebas. Las esperas son independientes.</t>
  </si>
  <si>
    <t>CONTROL DE CAPTURA Y RESULTADOS</t>
  </si>
  <si>
    <t>COMPLETADAS</t>
  </si>
  <si>
    <t>ABIERTAS</t>
  </si>
  <si>
    <t>ESTADO</t>
  </si>
  <si>
    <t>CORRECTIVO (h)</t>
  </si>
  <si>
    <t>MTTR (h)</t>
  </si>
  <si>
    <t>ESPERAS (h)</t>
  </si>
  <si>
    <t>AMARILLO = EDICIÓN | AZUL = FÓRMULA | VÁLIDA entra al MTTR | ABIERTA no entra | REVISAR / FALTA INFORMACIÓN bloquean resultados</t>
  </si>
  <si>
    <t>DATOS DEL EJEMPLO: 6 reparaciones en tres períodos. Borra solo entradas amarillas y sustituye por tu historial.</t>
  </si>
  <si>
    <t>ID único</t>
  </si>
  <si>
    <t>Período 1-6</t>
  </si>
  <si>
    <t>Diagnóstico (h)</t>
  </si>
  <si>
    <t>Reparación (h)</t>
  </si>
  <si>
    <t>Pruebas (h)</t>
  </si>
  <si>
    <t>Esperas (h)</t>
  </si>
  <si>
    <t>Correctivo (h)</t>
  </si>
  <si>
    <t>Correct.+espera (h)</t>
  </si>
  <si>
    <t>Falla y notas</t>
  </si>
  <si>
    <t>Validación</t>
  </si>
  <si>
    <t>REP-001</t>
  </si>
  <si>
    <t>Falla de presión; junta</t>
  </si>
  <si>
    <t>REP-002</t>
  </si>
  <si>
    <t>Fuga en la línea</t>
  </si>
  <si>
    <t>REP-003</t>
  </si>
  <si>
    <t>Restablecimiento eléctrico</t>
  </si>
  <si>
    <t>REP-004</t>
  </si>
  <si>
    <t>Válvula dañada</t>
  </si>
  <si>
    <t>REP-005</t>
  </si>
  <si>
    <t>Ajuste de sellado</t>
  </si>
  <si>
    <t>REP-006</t>
  </si>
  <si>
    <t>Falla de control</t>
  </si>
  <si>
    <t>ANÁLISIS Y SEGUIMIENTO MTTR</t>
  </si>
  <si>
    <t>Promedios sobre reparaciones completadas válidas • esperas fuera del MTTR</t>
  </si>
  <si>
    <t>MTTR ACUMULADO (h)</t>
  </si>
  <si>
    <t>CORRECTIVO TOTAL (h)</t>
  </si>
  <si>
    <t>ESPERAS REGISTRADAS (h)</t>
  </si>
  <si>
    <t>REPARACIONES COMPLETADAS</t>
  </si>
  <si>
    <t>COMPARACIÓN POR PERÍODOS • un número representa un grupo de intervenciones</t>
  </si>
  <si>
    <t>Reparaciones</t>
  </si>
  <si>
    <t>Corr.+esp. (h)</t>
  </si>
  <si>
    <t>Prom. registrado (h)</t>
  </si>
  <si>
    <t>DESGLOSE DEL TIEMPO CORRECTIVO • SOLO REPARACIONES COMPLETADAS VÁLIDAS</t>
  </si>
  <si>
    <t>Componente</t>
  </si>
  <si>
    <t>Horas acumuladas</t>
  </si>
  <si>
    <t>% del correctivo</t>
  </si>
  <si>
    <t>Tiempo de identificación de la falla</t>
  </si>
  <si>
    <t>Trabajo correctivo activo</t>
  </si>
  <si>
    <t>Comprobación funcional</t>
  </si>
  <si>
    <t>IMPORTANTE: Correctivo + espera registrada NO es necesariamente la parada real; pueden existir detección, movilización u otras demoras.</t>
  </si>
  <si>
    <t>SEGUIMIENTO DE ACCIONES • no modifica los resultados del MTTR</t>
  </si>
  <si>
    <t>ID acción</t>
  </si>
  <si>
    <t>Hallazgo</t>
  </si>
  <si>
    <t>Acción propuesta</t>
  </si>
  <si>
    <t>Responsable</t>
  </si>
  <si>
    <t>Fecha objetivo</t>
  </si>
  <si>
    <t>Observaciones</t>
  </si>
  <si>
    <t>ACC-01</t>
  </si>
  <si>
    <t>Intervenciones largas</t>
  </si>
  <si>
    <t>Revisar guía de diagnóstico</t>
  </si>
  <si>
    <t>Mantenimiento</t>
  </si>
  <si>
    <t>Pendiente</t>
  </si>
  <si>
    <t>Validar en el equipo antes de aplicar</t>
  </si>
  <si>
    <t>ACC-02</t>
  </si>
  <si>
    <t>Esperas por repuesto</t>
  </si>
  <si>
    <t>Revisar disponibilidad de válvulas</t>
  </si>
  <si>
    <t>Compras</t>
  </si>
  <si>
    <t>En curso</t>
  </si>
  <si>
    <t>No confundir con reducción de MTTR activo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</si>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</sst>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"/>
  </numFmts>
  <fonts count="15">
    <font>
      <sz val="11"/>
      <name val="Carlito"/>
    </font>
    <font>
      <b/>
      <sz val="18"/>
      <color rgb="FFFFFFFF"/>
      <name val="Aptos"/>
      <family val="2"/>
    </font>
    <font>
      <sz val="10"/>
      <color rgb="FFFFFFFF"/>
      <name val="Aptos"/>
      <family val="2"/>
    </font>
    <font>
      <b/>
      <sz val="11"/>
      <color rgb="FFFFFFFF"/>
      <name val="Aptos"/>
      <family val="2"/>
    </font>
    <font>
      <b/>
      <sz val="10"/>
      <color rgb="FFFFFFFF"/>
      <name val="Aptos"/>
      <family val="2"/>
    </font>
    <font>
      <sz val="10"/>
      <color rgb="FF1C3148"/>
      <name val="Aptos"/>
      <family val="2"/>
    </font>
    <font>
      <b/>
      <sz val="11"/>
      <color rgb="FF1C3148"/>
      <name val="Aptos"/>
      <family val="2"/>
    </font>
    <font>
      <b/>
      <sz val="9"/>
      <color rgb="FFFFFFFF"/>
      <name val="Aptos"/>
      <family val="2"/>
    </font>
    <font>
      <b/>
      <sz val="10"/>
      <color rgb="FF1C3148"/>
      <name val="Aptos"/>
      <family val="2"/>
    </font>
    <font>
      <b/>
      <sz val="17"/>
      <color rgb="FF1C3148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0284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B3C6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5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CEAF5"/>
        <bgColor indexed="64"/>
      </patternFill>
    </fill>
  </fills>
  <borders count="10">
    <border>
      <left/>
      <right/>
      <top/>
      <bottom/>
      <diagonal/>
    </border>
    <border>
      <left style="thin">
        <color rgb="FFD7E1EA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/>
    </xf>
    <xf numFmtId="0" fontId="14" fillId="3" borderId="9" xfId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5" fillId="7" borderId="0" xfId="0" applyFont="1" applyFill="1" applyAlignment="1" applyProtection="1">
      <alignment vertical="center" wrapText="1"/>
      <protection locked="0"/>
    </xf>
    <xf numFmtId="164" fontId="5" fillId="7" borderId="0" xfId="0" applyNumberFormat="1" applyFont="1" applyFill="1" applyAlignment="1" applyProtection="1">
      <alignment vertical="center" wrapText="1"/>
      <protection locked="0"/>
    </xf>
    <xf numFmtId="0" fontId="4" fillId="4" borderId="0" xfId="0" applyFont="1" applyFill="1" applyAlignment="1">
      <alignment vertical="center"/>
    </xf>
    <xf numFmtId="0" fontId="6" fillId="7" borderId="0" xfId="0" applyFont="1" applyFill="1" applyAlignment="1" applyProtection="1">
      <alignment vertical="center"/>
      <protection locked="0"/>
    </xf>
    <xf numFmtId="0" fontId="6" fillId="7" borderId="0" xfId="0" applyFont="1" applyFill="1" applyAlignment="1">
      <alignment vertical="center"/>
    </xf>
    <xf numFmtId="0" fontId="7" fillId="4" borderId="0" xfId="0" applyFont="1" applyFill="1" applyAlignment="1">
      <alignment vertical="center" wrapText="1"/>
    </xf>
    <xf numFmtId="0" fontId="6" fillId="9" borderId="0" xfId="0" applyFont="1" applyFill="1" applyAlignment="1">
      <alignment horizontal="center" vertical="center" wrapText="1"/>
    </xf>
    <xf numFmtId="2" fontId="6" fillId="9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" fontId="5" fillId="7" borderId="0" xfId="0" applyNumberFormat="1" applyFont="1" applyFill="1" applyAlignment="1" applyProtection="1">
      <alignment horizontal="center" vertical="center" wrapText="1"/>
      <protection locked="0"/>
    </xf>
    <xf numFmtId="0" fontId="5" fillId="7" borderId="0" xfId="0" applyFont="1" applyFill="1" applyAlignment="1" applyProtection="1">
      <alignment horizontal="center" vertical="center" wrapText="1"/>
      <protection locked="0"/>
    </xf>
    <xf numFmtId="2" fontId="5" fillId="7" borderId="0" xfId="0" applyNumberFormat="1" applyFont="1" applyFill="1" applyAlignment="1" applyProtection="1">
      <alignment vertical="center" wrapText="1"/>
      <protection locked="0"/>
    </xf>
    <xf numFmtId="2" fontId="8" fillId="9" borderId="0" xfId="0" applyNumberFormat="1" applyFont="1" applyFill="1" applyAlignment="1">
      <alignment horizontal="right" vertical="center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8" fillId="6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4" fillId="4" borderId="0" xfId="0" applyFont="1" applyFill="1" applyAlignment="1" applyProtection="1">
      <alignment vertical="center" wrapText="1"/>
      <protection locked="0"/>
    </xf>
    <xf numFmtId="2" fontId="9" fillId="9" borderId="0" xfId="0" applyNumberFormat="1" applyFont="1" applyFill="1" applyAlignment="1" applyProtection="1">
      <alignment horizontal="center" vertical="center"/>
      <protection locked="0"/>
    </xf>
    <xf numFmtId="0" fontId="9" fillId="9" borderId="0" xfId="0" applyFont="1" applyFill="1" applyAlignment="1" applyProtection="1">
      <alignment horizontal="center" vertical="center"/>
      <protection locked="0"/>
    </xf>
    <xf numFmtId="1" fontId="9" fillId="9" borderId="0" xfId="0" applyNumberFormat="1" applyFont="1" applyFill="1" applyAlignment="1" applyProtection="1">
      <alignment horizontal="center" vertical="center"/>
      <protection locked="0"/>
    </xf>
    <xf numFmtId="0" fontId="8" fillId="6" borderId="0" xfId="0" applyFont="1" applyFill="1" applyAlignment="1" applyProtection="1">
      <alignment vertical="center" wrapText="1"/>
      <protection locked="0"/>
    </xf>
    <xf numFmtId="0" fontId="3" fillId="4" borderId="0" xfId="0" applyFont="1" applyFill="1" applyAlignment="1" applyProtection="1">
      <alignment vertical="center" wrapText="1"/>
      <protection locked="0"/>
    </xf>
    <xf numFmtId="0" fontId="4" fillId="4" borderId="0" xfId="0" applyFont="1" applyFill="1" applyAlignment="1" applyProtection="1">
      <alignment vertical="center" wrapText="1"/>
      <protection locked="0"/>
    </xf>
    <xf numFmtId="0" fontId="5" fillId="5" borderId="0" xfId="0" applyFont="1" applyFill="1" applyAlignment="1" applyProtection="1">
      <alignment horizontal="center" vertical="center" wrapText="1"/>
      <protection locked="0"/>
    </xf>
    <xf numFmtId="2" fontId="5" fillId="5" borderId="0" xfId="0" applyNumberFormat="1" applyFont="1" applyFill="1" applyAlignment="1" applyProtection="1">
      <alignment vertical="center" wrapTex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2" fontId="5" fillId="6" borderId="0" xfId="0" applyNumberFormat="1" applyFont="1" applyFill="1" applyAlignment="1" applyProtection="1">
      <alignment vertical="center" wrapText="1"/>
      <protection locked="0"/>
    </xf>
    <xf numFmtId="0" fontId="5" fillId="5" borderId="0" xfId="0" applyFont="1" applyFill="1" applyAlignment="1" applyProtection="1">
      <alignment vertical="center" wrapText="1"/>
      <protection locked="0"/>
    </xf>
    <xf numFmtId="165" fontId="5" fillId="5" borderId="0" xfId="0" applyNumberFormat="1" applyFont="1" applyFill="1" applyAlignment="1" applyProtection="1">
      <alignment vertical="center" wrapText="1"/>
      <protection locked="0"/>
    </xf>
    <xf numFmtId="0" fontId="5" fillId="7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7">
    <dxf>
      <fill>
        <patternFill>
          <bgColor rgb="FFE2F3E7"/>
        </patternFill>
      </fill>
    </dxf>
    <dxf>
      <fill>
        <patternFill>
          <bgColor rgb="FFFCE4E3"/>
        </patternFill>
      </fill>
    </dxf>
    <dxf>
      <fill>
        <patternFill>
          <bgColor rgb="FFDCEAF5"/>
        </patternFill>
      </fill>
    </dxf>
    <dxf>
      <fill>
        <patternFill>
          <bgColor rgb="FFE2F3E7"/>
        </patternFill>
      </fill>
    </dxf>
    <dxf>
      <fill>
        <patternFill>
          <bgColor rgb="FFFFF5CC"/>
        </patternFill>
      </fill>
    </dxf>
    <dxf>
      <fill>
        <patternFill>
          <bgColor rgb="FFFCE4E3"/>
        </patternFill>
      </fill>
    </dxf>
    <dxf>
      <fill>
        <patternFill>
          <bgColor rgb="FFFCE4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8</xdr:col>
      <xdr:colOff>1903387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480EC0-6F75-4915-BAD3-6456F3EC2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0"/>
          <a:ext cx="2053882" cy="643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1770037</xdr:colOff>
      <xdr:row>3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9A84ED-BDE2-487B-8442-7F60E672A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0" y="0"/>
          <a:ext cx="2055787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1827187</xdr:colOff>
      <xdr:row>1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1C437D-EF0E-4D5B-9D37-DD093EC08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06400" y="0"/>
          <a:ext cx="2059597" cy="64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I11" sqref="I11"/>
    </sheetView>
  </sheetViews>
  <sheetFormatPr baseColWidth="10" defaultColWidth="26.8984375" defaultRowHeight="13.8"/>
  <cols>
    <col min="1" max="5" width="26.8984375" style="2"/>
    <col min="6" max="6" width="13.09765625" style="2" customWidth="1"/>
    <col min="7" max="7" width="26.8984375" style="2" hidden="1" customWidth="1"/>
    <col min="8" max="8" width="2" style="2" customWidth="1"/>
    <col min="9" max="9" width="44.69921875" style="2" customWidth="1"/>
    <col min="10" max="10" width="39.3984375" style="2" customWidth="1"/>
    <col min="11" max="16384" width="26.8984375" style="2"/>
  </cols>
  <sheetData>
    <row r="1" spans="1:10" ht="23.4">
      <c r="A1" s="1" t="s">
        <v>0</v>
      </c>
      <c r="B1" s="1"/>
      <c r="C1" s="1"/>
      <c r="D1" s="1"/>
      <c r="E1" s="1"/>
      <c r="F1" s="1"/>
      <c r="G1" s="1"/>
    </row>
    <row r="2" spans="1:10">
      <c r="A2" s="3" t="s">
        <v>1</v>
      </c>
      <c r="B2" s="3"/>
      <c r="C2" s="3"/>
      <c r="D2" s="3"/>
      <c r="E2" s="3"/>
      <c r="F2" s="3"/>
      <c r="G2" s="3"/>
    </row>
    <row r="3" spans="1:10" ht="14.4" thickBot="1"/>
    <row r="4" spans="1:10" ht="19.8" customHeight="1">
      <c r="A4" s="4" t="s">
        <v>2</v>
      </c>
      <c r="B4" s="4"/>
      <c r="C4" s="4"/>
      <c r="D4" s="4"/>
      <c r="E4" s="4"/>
      <c r="F4" s="4"/>
      <c r="G4" s="4"/>
      <c r="I4" s="11" t="s">
        <v>247</v>
      </c>
      <c r="J4" s="12"/>
    </row>
    <row r="5" spans="1:10" ht="19.8" customHeight="1">
      <c r="I5" s="13"/>
      <c r="J5" s="14"/>
    </row>
    <row r="6" spans="1:10" ht="19.8" customHeight="1" thickBot="1">
      <c r="A6" s="10" t="s">
        <v>3</v>
      </c>
      <c r="B6" s="6" t="s">
        <v>4</v>
      </c>
      <c r="C6" s="6"/>
      <c r="D6" s="6"/>
      <c r="E6" s="6"/>
      <c r="F6" s="6"/>
      <c r="G6" s="6"/>
      <c r="I6" s="15"/>
      <c r="J6" s="16"/>
    </row>
    <row r="7" spans="1:10" ht="17.399999999999999" thickBot="1">
      <c r="A7" s="10" t="s">
        <v>5</v>
      </c>
      <c r="B7" s="7" t="s">
        <v>6</v>
      </c>
      <c r="C7" s="7"/>
      <c r="D7" s="7"/>
      <c r="E7" s="7"/>
      <c r="F7" s="7"/>
      <c r="G7" s="7"/>
      <c r="I7" s="17" t="s">
        <v>248</v>
      </c>
      <c r="J7" s="18"/>
    </row>
    <row r="8" spans="1:10">
      <c r="A8" s="10" t="s">
        <v>7</v>
      </c>
      <c r="B8" s="6" t="s">
        <v>8</v>
      </c>
      <c r="C8" s="6"/>
      <c r="D8" s="6"/>
      <c r="E8" s="6"/>
      <c r="F8" s="6"/>
      <c r="G8" s="6"/>
    </row>
    <row r="9" spans="1:10">
      <c r="A9" s="10" t="s">
        <v>9</v>
      </c>
      <c r="B9" s="7" t="s">
        <v>10</v>
      </c>
      <c r="C9" s="7"/>
      <c r="D9" s="7"/>
      <c r="E9" s="7"/>
      <c r="F9" s="7"/>
      <c r="G9" s="7"/>
    </row>
    <row r="10" spans="1:10">
      <c r="A10" s="10" t="s">
        <v>11</v>
      </c>
      <c r="B10" s="6" t="s">
        <v>12</v>
      </c>
      <c r="C10" s="6"/>
      <c r="D10" s="6"/>
      <c r="E10" s="6"/>
      <c r="F10" s="6"/>
      <c r="G10" s="6"/>
    </row>
    <row r="11" spans="1:10">
      <c r="A11" s="10" t="s">
        <v>13</v>
      </c>
      <c r="B11" s="7" t="s">
        <v>14</v>
      </c>
      <c r="C11" s="7"/>
      <c r="D11" s="7"/>
      <c r="E11" s="7"/>
      <c r="F11" s="7"/>
      <c r="G11" s="7"/>
    </row>
    <row r="12" spans="1:10">
      <c r="A12" s="10" t="s">
        <v>15</v>
      </c>
      <c r="B12" s="6" t="s">
        <v>16</v>
      </c>
      <c r="C12" s="6"/>
      <c r="D12" s="6"/>
      <c r="E12" s="6"/>
      <c r="F12" s="6"/>
      <c r="G12" s="6"/>
    </row>
    <row r="13" spans="1:10">
      <c r="A13" s="10" t="s">
        <v>17</v>
      </c>
      <c r="B13" s="7" t="s">
        <v>18</v>
      </c>
      <c r="C13" s="7"/>
      <c r="D13" s="7"/>
      <c r="E13" s="7"/>
      <c r="F13" s="7"/>
      <c r="G13" s="7"/>
    </row>
    <row r="14" spans="1:10">
      <c r="A14" s="10" t="s">
        <v>19</v>
      </c>
      <c r="B14" s="6" t="s">
        <v>20</v>
      </c>
      <c r="C14" s="6"/>
      <c r="D14" s="6"/>
      <c r="E14" s="6"/>
      <c r="F14" s="6"/>
      <c r="G14" s="6"/>
    </row>
    <row r="15" spans="1:10">
      <c r="A15" s="10" t="s">
        <v>21</v>
      </c>
      <c r="B15" s="7" t="s">
        <v>22</v>
      </c>
      <c r="C15" s="7"/>
      <c r="D15" s="7"/>
      <c r="E15" s="7"/>
      <c r="F15" s="7"/>
      <c r="G15" s="7"/>
    </row>
    <row r="16" spans="1:10">
      <c r="A16" s="10" t="s">
        <v>23</v>
      </c>
      <c r="B16" s="6" t="s">
        <v>24</v>
      </c>
      <c r="C16" s="6"/>
      <c r="D16" s="6"/>
      <c r="E16" s="6"/>
      <c r="F16" s="6"/>
      <c r="G16" s="6"/>
    </row>
    <row r="17" spans="1:7">
      <c r="A17" s="10" t="s">
        <v>25</v>
      </c>
      <c r="B17" s="7" t="s">
        <v>26</v>
      </c>
      <c r="C17" s="7"/>
      <c r="D17" s="7"/>
      <c r="E17" s="7"/>
      <c r="F17" s="7"/>
      <c r="G17" s="7"/>
    </row>
    <row r="18" spans="1:7">
      <c r="A18" s="10" t="s">
        <v>27</v>
      </c>
      <c r="B18" s="6" t="s">
        <v>28</v>
      </c>
      <c r="C18" s="6"/>
      <c r="D18" s="6"/>
      <c r="E18" s="6"/>
      <c r="F18" s="6"/>
      <c r="G18" s="6"/>
    </row>
    <row r="19" spans="1:7">
      <c r="A19" s="10" t="s">
        <v>29</v>
      </c>
      <c r="B19" s="7" t="s">
        <v>30</v>
      </c>
      <c r="C19" s="7"/>
      <c r="D19" s="7"/>
      <c r="E19" s="7"/>
      <c r="F19" s="7"/>
      <c r="G19" s="7"/>
    </row>
    <row r="20" spans="1:7">
      <c r="A20" s="10" t="s">
        <v>31</v>
      </c>
      <c r="B20" s="6" t="s">
        <v>32</v>
      </c>
      <c r="C20" s="6"/>
      <c r="D20" s="6"/>
      <c r="E20" s="6"/>
      <c r="F20" s="6"/>
      <c r="G20" s="6"/>
    </row>
    <row r="21" spans="1:7">
      <c r="A21" s="10" t="s">
        <v>33</v>
      </c>
      <c r="B21" s="7" t="s">
        <v>34</v>
      </c>
      <c r="C21" s="7"/>
      <c r="D21" s="7"/>
      <c r="E21" s="7"/>
      <c r="F21" s="7"/>
      <c r="G21" s="7"/>
    </row>
    <row r="22" spans="1:7">
      <c r="A22" s="10" t="s">
        <v>35</v>
      </c>
      <c r="B22" s="6" t="s">
        <v>36</v>
      </c>
      <c r="C22" s="6"/>
      <c r="D22" s="6"/>
      <c r="E22" s="6"/>
      <c r="F22" s="6"/>
      <c r="G22" s="6"/>
    </row>
    <row r="23" spans="1:7">
      <c r="A23" s="10" t="s">
        <v>37</v>
      </c>
      <c r="B23" s="7" t="s">
        <v>38</v>
      </c>
      <c r="C23" s="7"/>
      <c r="D23" s="7"/>
      <c r="E23" s="7"/>
      <c r="F23" s="7"/>
      <c r="G23" s="7"/>
    </row>
    <row r="24" spans="1:7">
      <c r="A24" s="10" t="s">
        <v>39</v>
      </c>
      <c r="B24" s="6" t="s">
        <v>40</v>
      </c>
      <c r="C24" s="6"/>
      <c r="D24" s="6"/>
      <c r="E24" s="6"/>
      <c r="F24" s="6"/>
      <c r="G24" s="6"/>
    </row>
    <row r="25" spans="1:7">
      <c r="A25" s="10" t="s">
        <v>41</v>
      </c>
      <c r="B25" s="7" t="s">
        <v>42</v>
      </c>
      <c r="C25" s="7"/>
      <c r="D25" s="7"/>
      <c r="E25" s="7"/>
      <c r="F25" s="7"/>
      <c r="G25" s="7"/>
    </row>
    <row r="27" spans="1:7">
      <c r="A27" s="8" t="s">
        <v>43</v>
      </c>
      <c r="B27" s="8"/>
      <c r="C27" s="8"/>
      <c r="D27" s="8"/>
      <c r="E27" s="8"/>
      <c r="F27" s="8"/>
      <c r="G27" s="8"/>
    </row>
    <row r="29" spans="1:7" ht="14.4">
      <c r="A29" s="9" t="s">
        <v>44</v>
      </c>
      <c r="B29" s="9"/>
      <c r="C29" s="9"/>
      <c r="D29" s="9"/>
      <c r="E29" s="9"/>
      <c r="F29" s="9"/>
      <c r="G29" s="9"/>
    </row>
  </sheetData>
  <sheetProtection algorithmName="SHA-512" hashValue="3cbxggY/mdZLLkbe+If6K++xA3TkpIPvZdFTNr2cdpk1vHwPfLOD1vj7MhIg0cTsvn7QOs2xrWAjW1XOr8ooIA==" saltValue="BfwVEgsR1QAlgG/hLD3Dxw==" spinCount="100000" sheet="1" objects="1" scenarios="1" formatCells="0" formatColumns="0" formatRows="0" insertColumns="0" sort="0" autoFilter="0"/>
  <mergeCells count="27">
    <mergeCell ref="B25:G25"/>
    <mergeCell ref="A27:G27"/>
    <mergeCell ref="A29:G29"/>
    <mergeCell ref="I4:J6"/>
    <mergeCell ref="I7:J7"/>
    <mergeCell ref="B22:G22"/>
    <mergeCell ref="B23:G23"/>
    <mergeCell ref="B24:G24"/>
    <mergeCell ref="B19:G19"/>
    <mergeCell ref="B20:G20"/>
    <mergeCell ref="B21:G21"/>
    <mergeCell ref="B16:G16"/>
    <mergeCell ref="B17:G17"/>
    <mergeCell ref="B18:G18"/>
    <mergeCell ref="B13:G13"/>
    <mergeCell ref="B14:G14"/>
    <mergeCell ref="B15:G15"/>
    <mergeCell ref="B10:G10"/>
    <mergeCell ref="B11:G11"/>
    <mergeCell ref="B12:G12"/>
    <mergeCell ref="B7:G7"/>
    <mergeCell ref="B8:G8"/>
    <mergeCell ref="B9:G9"/>
    <mergeCell ref="A1:G1"/>
    <mergeCell ref="A2:G2"/>
    <mergeCell ref="A4:G4"/>
    <mergeCell ref="B6:G6"/>
  </mergeCells>
  <hyperlinks>
    <hyperlink ref="I7" r:id="rId1" xr:uid="{74C148E1-EC30-4FA8-BC6D-662A07E382E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pane ySplit="4" topLeftCell="A5" activePane="bottomLeft" state="frozen"/>
      <selection pane="bottomLeft" activeCell="H11" sqref="H11"/>
    </sheetView>
  </sheetViews>
  <sheetFormatPr baseColWidth="10" defaultColWidth="8.796875" defaultRowHeight="13.8"/>
  <cols>
    <col min="1" max="1" width="7" style="2" customWidth="1"/>
    <col min="2" max="2" width="28" style="2" customWidth="1"/>
    <col min="3" max="3" width="33" style="2" customWidth="1"/>
    <col min="4" max="4" width="31" style="2" customWidth="1"/>
    <col min="5" max="5" width="33" style="2" customWidth="1"/>
    <col min="6" max="6" width="3.796875" style="2" customWidth="1"/>
    <col min="7" max="7" width="48.19921875" style="2" customWidth="1"/>
    <col min="8" max="8" width="43.296875" style="2" customWidth="1"/>
    <col min="9" max="16384" width="8.796875" style="2"/>
  </cols>
  <sheetData>
    <row r="1" spans="1:8" ht="23.4">
      <c r="A1" s="1" t="s">
        <v>45</v>
      </c>
      <c r="B1" s="1"/>
      <c r="C1" s="1"/>
      <c r="D1" s="1"/>
      <c r="E1" s="1"/>
    </row>
    <row r="2" spans="1:8">
      <c r="A2" s="3" t="s">
        <v>46</v>
      </c>
      <c r="B2" s="3"/>
      <c r="C2" s="3"/>
      <c r="D2" s="3"/>
      <c r="E2" s="3"/>
    </row>
    <row r="3" spans="1:8" ht="14.4" thickBot="1"/>
    <row r="4" spans="1:8">
      <c r="A4" s="10" t="s">
        <v>47</v>
      </c>
      <c r="B4" s="10" t="s">
        <v>48</v>
      </c>
      <c r="C4" s="10" t="s">
        <v>49</v>
      </c>
      <c r="D4" s="10" t="s">
        <v>50</v>
      </c>
      <c r="E4" s="10" t="s">
        <v>51</v>
      </c>
      <c r="G4" s="11" t="s">
        <v>247</v>
      </c>
      <c r="H4" s="12"/>
    </row>
    <row r="5" spans="1:8" ht="27.6">
      <c r="A5" s="19">
        <v>1</v>
      </c>
      <c r="B5" s="20" t="s">
        <v>52</v>
      </c>
      <c r="C5" s="20" t="s">
        <v>53</v>
      </c>
      <c r="D5" s="20" t="s">
        <v>54</v>
      </c>
      <c r="E5" s="20" t="s">
        <v>55</v>
      </c>
      <c r="G5" s="13"/>
      <c r="H5" s="14"/>
    </row>
    <row r="6" spans="1:8" ht="28.2" thickBot="1">
      <c r="A6" s="21">
        <v>2</v>
      </c>
      <c r="B6" s="22" t="s">
        <v>56</v>
      </c>
      <c r="C6" s="22" t="s">
        <v>57</v>
      </c>
      <c r="D6" s="22" t="s">
        <v>58</v>
      </c>
      <c r="E6" s="22" t="s">
        <v>59</v>
      </c>
      <c r="G6" s="15"/>
      <c r="H6" s="16"/>
    </row>
    <row r="7" spans="1:8" ht="28.2" thickBot="1">
      <c r="A7" s="19">
        <v>3</v>
      </c>
      <c r="B7" s="20" t="s">
        <v>60</v>
      </c>
      <c r="C7" s="20" t="s">
        <v>61</v>
      </c>
      <c r="D7" s="20" t="s">
        <v>62</v>
      </c>
      <c r="E7" s="20" t="s">
        <v>63</v>
      </c>
      <c r="G7" s="17" t="s">
        <v>248</v>
      </c>
      <c r="H7" s="18"/>
    </row>
    <row r="8" spans="1:8" ht="27.6">
      <c r="A8" s="21">
        <v>4</v>
      </c>
      <c r="B8" s="22" t="s">
        <v>64</v>
      </c>
      <c r="C8" s="22" t="s">
        <v>65</v>
      </c>
      <c r="D8" s="22" t="s">
        <v>66</v>
      </c>
      <c r="E8" s="22" t="s">
        <v>67</v>
      </c>
    </row>
    <row r="9" spans="1:8">
      <c r="A9" s="19">
        <v>5</v>
      </c>
      <c r="B9" s="20" t="s">
        <v>68</v>
      </c>
      <c r="C9" s="20" t="s">
        <v>69</v>
      </c>
      <c r="D9" s="20" t="s">
        <v>70</v>
      </c>
      <c r="E9" s="20" t="s">
        <v>71</v>
      </c>
    </row>
    <row r="10" spans="1:8">
      <c r="A10" s="21">
        <v>6</v>
      </c>
      <c r="B10" s="22" t="s">
        <v>72</v>
      </c>
      <c r="C10" s="22" t="s">
        <v>73</v>
      </c>
      <c r="D10" s="22" t="s">
        <v>74</v>
      </c>
      <c r="E10" s="22" t="s">
        <v>71</v>
      </c>
    </row>
    <row r="11" spans="1:8" ht="27.6">
      <c r="A11" s="19">
        <v>7</v>
      </c>
      <c r="B11" s="20" t="s">
        <v>75</v>
      </c>
      <c r="C11" s="20" t="s">
        <v>76</v>
      </c>
      <c r="D11" s="20" t="s">
        <v>77</v>
      </c>
      <c r="E11" s="20" t="s">
        <v>78</v>
      </c>
    </row>
    <row r="12" spans="1:8" ht="27.6">
      <c r="A12" s="21">
        <v>8</v>
      </c>
      <c r="B12" s="22" t="s">
        <v>13</v>
      </c>
      <c r="C12" s="22" t="s">
        <v>79</v>
      </c>
      <c r="D12" s="22" t="s">
        <v>80</v>
      </c>
      <c r="E12" s="22" t="s">
        <v>81</v>
      </c>
    </row>
    <row r="13" spans="1:8" ht="27.6">
      <c r="A13" s="19">
        <v>9</v>
      </c>
      <c r="B13" s="20" t="s">
        <v>82</v>
      </c>
      <c r="C13" s="20" t="s">
        <v>83</v>
      </c>
      <c r="D13" s="20" t="s">
        <v>84</v>
      </c>
      <c r="E13" s="20" t="s">
        <v>85</v>
      </c>
    </row>
    <row r="14" spans="1:8">
      <c r="A14" s="21">
        <v>10</v>
      </c>
      <c r="B14" s="22" t="s">
        <v>86</v>
      </c>
      <c r="C14" s="22" t="s">
        <v>87</v>
      </c>
      <c r="D14" s="22" t="s">
        <v>88</v>
      </c>
      <c r="E14" s="22" t="s">
        <v>89</v>
      </c>
    </row>
    <row r="15" spans="1:8" ht="27.6">
      <c r="A15" s="19">
        <v>11</v>
      </c>
      <c r="B15" s="20" t="s">
        <v>90</v>
      </c>
      <c r="C15" s="20" t="s">
        <v>91</v>
      </c>
      <c r="D15" s="20" t="s">
        <v>92</v>
      </c>
      <c r="E15" s="20" t="s">
        <v>93</v>
      </c>
    </row>
    <row r="16" spans="1:8" ht="27.6">
      <c r="A16" s="21">
        <v>12</v>
      </c>
      <c r="B16" s="22" t="s">
        <v>94</v>
      </c>
      <c r="C16" s="22" t="s">
        <v>95</v>
      </c>
      <c r="D16" s="22" t="s">
        <v>92</v>
      </c>
      <c r="E16" s="22" t="s">
        <v>96</v>
      </c>
    </row>
    <row r="17" spans="1:5" ht="27.6">
      <c r="A17" s="19">
        <v>13</v>
      </c>
      <c r="B17" s="20" t="s">
        <v>97</v>
      </c>
      <c r="C17" s="20" t="s">
        <v>98</v>
      </c>
      <c r="D17" s="20" t="s">
        <v>92</v>
      </c>
      <c r="E17" s="20" t="s">
        <v>93</v>
      </c>
    </row>
    <row r="18" spans="1:5" ht="27.6">
      <c r="A18" s="21">
        <v>14</v>
      </c>
      <c r="B18" s="22" t="s">
        <v>99</v>
      </c>
      <c r="C18" s="22" t="s">
        <v>100</v>
      </c>
      <c r="D18" s="22" t="s">
        <v>101</v>
      </c>
      <c r="E18" s="22" t="s">
        <v>102</v>
      </c>
    </row>
    <row r="19" spans="1:5" ht="27.6">
      <c r="A19" s="19">
        <v>15</v>
      </c>
      <c r="B19" s="20" t="s">
        <v>103</v>
      </c>
      <c r="C19" s="20" t="s">
        <v>104</v>
      </c>
      <c r="D19" s="20" t="s">
        <v>105</v>
      </c>
      <c r="E19" s="20" t="s">
        <v>106</v>
      </c>
    </row>
    <row r="20" spans="1:5" ht="27.6">
      <c r="A20" s="21">
        <v>16</v>
      </c>
      <c r="B20" s="22" t="s">
        <v>107</v>
      </c>
      <c r="C20" s="22" t="s">
        <v>108</v>
      </c>
      <c r="D20" s="22" t="s">
        <v>109</v>
      </c>
      <c r="E20" s="22" t="s">
        <v>110</v>
      </c>
    </row>
    <row r="21" spans="1:5">
      <c r="A21" s="19">
        <v>17</v>
      </c>
      <c r="B21" s="20" t="s">
        <v>111</v>
      </c>
      <c r="C21" s="20" t="s">
        <v>112</v>
      </c>
      <c r="D21" s="20" t="s">
        <v>113</v>
      </c>
      <c r="E21" s="20" t="s">
        <v>114</v>
      </c>
    </row>
    <row r="22" spans="1:5">
      <c r="A22" s="21">
        <v>18</v>
      </c>
      <c r="B22" s="22" t="s">
        <v>115</v>
      </c>
      <c r="C22" s="22" t="s">
        <v>116</v>
      </c>
      <c r="D22" s="22" t="s">
        <v>117</v>
      </c>
      <c r="E22" s="22" t="s">
        <v>118</v>
      </c>
    </row>
    <row r="23" spans="1:5" ht="27.6">
      <c r="A23" s="19">
        <v>19</v>
      </c>
      <c r="B23" s="20" t="s">
        <v>119</v>
      </c>
      <c r="C23" s="20" t="s">
        <v>120</v>
      </c>
      <c r="D23" s="20" t="s">
        <v>121</v>
      </c>
      <c r="E23" s="20" t="s">
        <v>122</v>
      </c>
    </row>
    <row r="24" spans="1:5" ht="27.6">
      <c r="A24" s="21">
        <v>20</v>
      </c>
      <c r="B24" s="22" t="s">
        <v>123</v>
      </c>
      <c r="C24" s="22" t="s">
        <v>124</v>
      </c>
      <c r="D24" s="22" t="s">
        <v>125</v>
      </c>
      <c r="E24" s="22" t="s">
        <v>126</v>
      </c>
    </row>
    <row r="25" spans="1:5" ht="27.6">
      <c r="A25" s="19">
        <v>21</v>
      </c>
      <c r="B25" s="20" t="s">
        <v>127</v>
      </c>
      <c r="C25" s="20" t="s">
        <v>128</v>
      </c>
      <c r="D25" s="20" t="s">
        <v>129</v>
      </c>
      <c r="E25" s="20" t="s">
        <v>130</v>
      </c>
    </row>
    <row r="26" spans="1:5">
      <c r="A26" s="21">
        <v>22</v>
      </c>
      <c r="B26" s="22" t="s">
        <v>131</v>
      </c>
      <c r="C26" s="22" t="s">
        <v>132</v>
      </c>
      <c r="D26" s="22" t="s">
        <v>133</v>
      </c>
      <c r="E26" s="22" t="s">
        <v>134</v>
      </c>
    </row>
    <row r="27" spans="1:5" ht="27.6">
      <c r="A27" s="19">
        <v>23</v>
      </c>
      <c r="B27" s="20" t="s">
        <v>135</v>
      </c>
      <c r="C27" s="20" t="s">
        <v>136</v>
      </c>
      <c r="D27" s="20" t="s">
        <v>137</v>
      </c>
      <c r="E27" s="20" t="s">
        <v>138</v>
      </c>
    </row>
    <row r="28" spans="1:5">
      <c r="A28" s="21">
        <v>24</v>
      </c>
      <c r="B28" s="22" t="s">
        <v>139</v>
      </c>
      <c r="C28" s="22" t="s">
        <v>140</v>
      </c>
      <c r="D28" s="22" t="s">
        <v>137</v>
      </c>
      <c r="E28" s="22" t="s">
        <v>141</v>
      </c>
    </row>
    <row r="29" spans="1:5">
      <c r="A29" s="19">
        <v>25</v>
      </c>
      <c r="B29" s="20" t="s">
        <v>142</v>
      </c>
      <c r="C29" s="20" t="s">
        <v>143</v>
      </c>
      <c r="D29" s="20" t="s">
        <v>144</v>
      </c>
      <c r="E29" s="20" t="s">
        <v>145</v>
      </c>
    </row>
    <row r="30" spans="1:5">
      <c r="A30" s="21">
        <v>26</v>
      </c>
      <c r="B30" s="22" t="s">
        <v>146</v>
      </c>
      <c r="C30" s="22" t="s">
        <v>147</v>
      </c>
      <c r="D30" s="22" t="s">
        <v>148</v>
      </c>
      <c r="E30" s="22" t="s">
        <v>149</v>
      </c>
    </row>
    <row r="31" spans="1:5">
      <c r="A31" s="19">
        <v>27</v>
      </c>
      <c r="B31" s="20" t="s">
        <v>150</v>
      </c>
      <c r="C31" s="20" t="s">
        <v>151</v>
      </c>
      <c r="D31" s="20" t="s">
        <v>152</v>
      </c>
      <c r="E31" s="20" t="s">
        <v>153</v>
      </c>
    </row>
    <row r="32" spans="1:5" ht="27.6">
      <c r="A32" s="21">
        <v>28</v>
      </c>
      <c r="B32" s="22" t="s">
        <v>154</v>
      </c>
      <c r="C32" s="22" t="s">
        <v>155</v>
      </c>
      <c r="D32" s="22" t="s">
        <v>156</v>
      </c>
      <c r="E32" s="22" t="s">
        <v>157</v>
      </c>
    </row>
    <row r="33" spans="1:5">
      <c r="A33" s="19">
        <v>29</v>
      </c>
      <c r="B33" s="20" t="s">
        <v>158</v>
      </c>
      <c r="C33" s="20" t="s">
        <v>159</v>
      </c>
      <c r="D33" s="20" t="s">
        <v>160</v>
      </c>
      <c r="E33" s="20" t="s">
        <v>161</v>
      </c>
    </row>
    <row r="34" spans="1:5" ht="27.6">
      <c r="A34" s="21">
        <v>30</v>
      </c>
      <c r="B34" s="22" t="s">
        <v>162</v>
      </c>
      <c r="C34" s="22" t="s">
        <v>163</v>
      </c>
      <c r="D34" s="22" t="s">
        <v>164</v>
      </c>
      <c r="E34" s="22" t="s">
        <v>165</v>
      </c>
    </row>
    <row r="35" spans="1:5">
      <c r="A35" s="19">
        <v>31</v>
      </c>
      <c r="B35" s="20" t="s">
        <v>166</v>
      </c>
      <c r="C35" s="20" t="s">
        <v>167</v>
      </c>
      <c r="D35" s="20" t="s">
        <v>168</v>
      </c>
      <c r="E35" s="20" t="s">
        <v>169</v>
      </c>
    </row>
    <row r="36" spans="1:5">
      <c r="A36" s="21">
        <v>32</v>
      </c>
      <c r="B36" s="22" t="s">
        <v>170</v>
      </c>
      <c r="C36" s="22" t="s">
        <v>171</v>
      </c>
      <c r="D36" s="22" t="s">
        <v>172</v>
      </c>
      <c r="E36" s="22" t="s">
        <v>173</v>
      </c>
    </row>
  </sheetData>
  <sheetProtection algorithmName="SHA-512" hashValue="SOe+SIiFSUdVJPEfHPRVWdvVVjtbgNFZV4O2G8eGxcSyZlXyscLdfALDihnFnnl0qMttQg7ykFRqCxEifq6h1Q==" saltValue="OPf48jQ30b+VMpXfTk1ufA==" spinCount="100000" sheet="1" objects="1" scenarios="1" formatCells="0" formatColumns="0" formatRows="0" insertColumns="0" insertRows="0" sort="0" autoFilter="0" pivotTables="0"/>
  <mergeCells count="4">
    <mergeCell ref="A1:E1"/>
    <mergeCell ref="A2:E2"/>
    <mergeCell ref="G4:H6"/>
    <mergeCell ref="G7:H7"/>
  </mergeCells>
  <hyperlinks>
    <hyperlink ref="G7" r:id="rId1" xr:uid="{13B3556B-A61E-4397-BDED-AA9895FF737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workbookViewId="0">
      <pane ySplit="13" topLeftCell="A14" activePane="bottomLeft" state="frozen"/>
      <selection pane="bottomLeft" sqref="A1:XFD1048576"/>
    </sheetView>
  </sheetViews>
  <sheetFormatPr baseColWidth="10" defaultColWidth="8.796875" defaultRowHeight="13.8"/>
  <cols>
    <col min="1" max="1" width="16" style="2" customWidth="1"/>
    <col min="2" max="2" width="15" style="2" customWidth="1"/>
    <col min="3" max="3" width="11" style="2" customWidth="1"/>
    <col min="4" max="4" width="17" style="2" customWidth="1"/>
    <col min="5" max="5" width="15" style="2" customWidth="1"/>
    <col min="6" max="6" width="19" style="2" customWidth="1"/>
    <col min="7" max="8" width="14" style="2" customWidth="1"/>
    <col min="9" max="10" width="19" style="2" customWidth="1"/>
    <col min="11" max="11" width="31" style="2" customWidth="1"/>
    <col min="12" max="12" width="23" style="2" customWidth="1"/>
    <col min="13" max="16384" width="8.796875" style="2"/>
  </cols>
  <sheetData>
    <row r="1" spans="1:12" ht="39" customHeight="1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8.05" customHeight="1">
      <c r="A2" s="3" t="s">
        <v>175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ht="30" customHeight="1">
      <c r="A4" s="27" t="s">
        <v>176</v>
      </c>
      <c r="B4" s="28" t="s">
        <v>177</v>
      </c>
      <c r="C4" s="29"/>
      <c r="D4" s="29"/>
      <c r="E4" s="7" t="s">
        <v>178</v>
      </c>
      <c r="F4" s="7"/>
      <c r="G4" s="7"/>
      <c r="H4" s="7"/>
      <c r="I4" s="7"/>
      <c r="J4" s="7"/>
      <c r="K4" s="7"/>
      <c r="L4" s="7"/>
    </row>
    <row r="6" spans="1:12" ht="25.95" customHeight="1">
      <c r="A6" s="5" t="s">
        <v>179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1.95" customHeight="1">
      <c r="A7" s="30" t="s">
        <v>180</v>
      </c>
      <c r="B7" s="31">
        <f>COUNTIF($L$14:$L$43,"VÁLIDA")</f>
        <v>6</v>
      </c>
      <c r="C7" s="30" t="s">
        <v>181</v>
      </c>
      <c r="D7" s="31">
        <f>COUNTIF($L$14:$L$43,"ABIERTA")</f>
        <v>0</v>
      </c>
      <c r="E7" s="30" t="s">
        <v>182</v>
      </c>
      <c r="F7" s="31" t="str">
        <f>IF(ISERROR($B$4),"REVISAR",IF($B$4="","FALTA INFORMACIÓN",IF(NOT(ISTEXT($B$4)),"REVISAR",IF(OR(TRIM($B$4)="",$B$4&lt;&gt;TRIM($B$4)),"REVISAR",IF(COUNTIF($L$14:$L$43,"REVISAR")&gt;0,"REVISAR",IF(COUNTIF($L$14:$L$43,"FALTA INFORMACIÓN")&gt;0,"FALTA INFORMACIÓN",IF(B7=0,"SIN REPARACIONES","LISTO")))))))</f>
        <v>LISTO</v>
      </c>
      <c r="G7" s="30" t="s">
        <v>183</v>
      </c>
      <c r="H7" s="32">
        <f>IF($F$7="LISTO",SUM($I$14:$I$43),"")</f>
        <v>18</v>
      </c>
      <c r="I7" s="30" t="s">
        <v>184</v>
      </c>
      <c r="J7" s="32">
        <f>IF($F$7="LISTO",IF(B7&gt;0,H7/B7,""),"")</f>
        <v>3</v>
      </c>
      <c r="K7" s="30" t="s">
        <v>185</v>
      </c>
      <c r="L7" s="32">
        <f>IF($F$7="LISTO",SUMIF($L$14:$L$43,"VÁLIDA",$H$14:$H$43),"")</f>
        <v>4</v>
      </c>
    </row>
    <row r="9" spans="1:12" ht="34.049999999999997" customHeight="1">
      <c r="A9" s="23" t="s">
        <v>186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1" spans="1:12" ht="30" customHeight="1">
      <c r="A11" s="24" t="s">
        <v>187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3" spans="1:12" ht="42" customHeight="1">
      <c r="A13" s="33" t="s">
        <v>188</v>
      </c>
      <c r="B13" s="33" t="s">
        <v>75</v>
      </c>
      <c r="C13" s="33" t="s">
        <v>189</v>
      </c>
      <c r="D13" s="33" t="s">
        <v>15</v>
      </c>
      <c r="E13" s="33" t="s">
        <v>190</v>
      </c>
      <c r="F13" s="33" t="s">
        <v>191</v>
      </c>
      <c r="G13" s="33" t="s">
        <v>192</v>
      </c>
      <c r="H13" s="33" t="s">
        <v>193</v>
      </c>
      <c r="I13" s="33" t="s">
        <v>194</v>
      </c>
      <c r="J13" s="33" t="s">
        <v>195</v>
      </c>
      <c r="K13" s="33" t="s">
        <v>196</v>
      </c>
      <c r="L13" s="33" t="s">
        <v>197</v>
      </c>
    </row>
    <row r="14" spans="1:12" ht="27" customHeight="1">
      <c r="A14" s="25" t="s">
        <v>198</v>
      </c>
      <c r="B14" s="26">
        <v>46034</v>
      </c>
      <c r="C14" s="34">
        <v>1</v>
      </c>
      <c r="D14" s="35" t="s">
        <v>82</v>
      </c>
      <c r="E14" s="36">
        <v>0.4</v>
      </c>
      <c r="F14" s="36">
        <v>1.2</v>
      </c>
      <c r="G14" s="36">
        <v>0.4</v>
      </c>
      <c r="H14" s="36">
        <v>0.5</v>
      </c>
      <c r="I14" s="37">
        <f t="shared" ref="I14:I43" si="0">IF($L14="VÁLIDA",ROUND(SUM(E14:G14),2),"")</f>
        <v>2</v>
      </c>
      <c r="J14" s="37">
        <f t="shared" ref="J14:J43" si="1">IF($L14="VÁLIDA",ROUND(I14+H14,2),"")</f>
        <v>2.5</v>
      </c>
      <c r="K14" s="38" t="s">
        <v>199</v>
      </c>
      <c r="L14" s="39" t="str">
        <f t="shared" ref="L14:L43" si="2">IF(COUNTA(A14:H14,K14)=0,"",IF(OR(ISERROR(A14),ISERROR(B14),ISERROR(C14),ISERROR(D14),ISERROR(E14),ISERROR(F14),ISERROR(G14),ISERROR(H14),ISERROR(K14)),"REVISAR",IF(OR(ISBLANK(A14),ISBLANK(B14),ISBLANK(C14),ISBLANK(D14)),"FALTA INFORMACIÓN",IF(OR(NOT(ISTEXT(A14)),TRIM(A14)="",A14&lt;&gt;TRIM(A14),COUNTIF($A$14:$A$43,A14)&gt;1,NOT(ISNUMBER(B14)),IF(ISNUMBER(B14),OR(B14&lt;DATE(2000,1,1),B14&gt;DATE(2100,12,31),B14&lt;&gt;INT(B14)),FALSE),NOT(ISNUMBER(C14)),IF(ISNUMBER(C14),OR(C14&lt;1,C14&gt;6,C14&lt;&gt;INT(C14)),FALSE),AND(D14&lt;&gt;"Completada",D14&lt;&gt;"Abierta"),NOT(IF(ISNUMBER(E14),AND(E14&gt;=0,E14&lt;=1000,E14=ROUND(E14,2)),E14="")),NOT(IF(ISNUMBER(F14),AND(F14&gt;=0,F14&lt;=1000,F14=ROUND(F14,2)),F14="")),NOT(IF(ISNUMBER(G14),AND(G14&gt;=0,G14&lt;=1000,G14=ROUND(G14,2)),G14="")),NOT(IF(ISNUMBER(H14),AND(H14&gt;=0,H14&lt;=1000,H14=ROUND(H14,2)),H14=""))),"REVISAR",IF(D14="Abierta","ABIERTA",IF(COUNT(E14:H14)&lt;&gt;4,"FALTA INFORMACIÓN",IF(SUM(E14:G14)&lt;=0,"REVISAR","VÁLIDA")))))))</f>
        <v>VÁLIDA</v>
      </c>
    </row>
    <row r="15" spans="1:12" ht="27" customHeight="1">
      <c r="A15" s="25" t="s">
        <v>200</v>
      </c>
      <c r="B15" s="26">
        <v>46045</v>
      </c>
      <c r="C15" s="34">
        <v>1</v>
      </c>
      <c r="D15" s="35" t="s">
        <v>82</v>
      </c>
      <c r="E15" s="36">
        <v>0.75</v>
      </c>
      <c r="F15" s="36">
        <v>2.25</v>
      </c>
      <c r="G15" s="36">
        <v>0.5</v>
      </c>
      <c r="H15" s="36">
        <v>1</v>
      </c>
      <c r="I15" s="37">
        <f t="shared" si="0"/>
        <v>3.5</v>
      </c>
      <c r="J15" s="37">
        <f t="shared" si="1"/>
        <v>4.5</v>
      </c>
      <c r="K15" s="38" t="s">
        <v>201</v>
      </c>
      <c r="L15" s="39" t="str">
        <f t="shared" si="2"/>
        <v>VÁLIDA</v>
      </c>
    </row>
    <row r="16" spans="1:12" ht="27" customHeight="1">
      <c r="A16" s="25" t="s">
        <v>202</v>
      </c>
      <c r="B16" s="26">
        <v>46070</v>
      </c>
      <c r="C16" s="34">
        <v>2</v>
      </c>
      <c r="D16" s="35" t="s">
        <v>82</v>
      </c>
      <c r="E16" s="36">
        <v>0.3</v>
      </c>
      <c r="F16" s="36">
        <v>1</v>
      </c>
      <c r="G16" s="36">
        <v>0.2</v>
      </c>
      <c r="H16" s="36">
        <v>0</v>
      </c>
      <c r="I16" s="37">
        <f t="shared" si="0"/>
        <v>1.5</v>
      </c>
      <c r="J16" s="37">
        <f t="shared" si="1"/>
        <v>1.5</v>
      </c>
      <c r="K16" s="38" t="s">
        <v>203</v>
      </c>
      <c r="L16" s="39" t="str">
        <f t="shared" si="2"/>
        <v>VÁLIDA</v>
      </c>
    </row>
    <row r="17" spans="1:12" ht="27" customHeight="1">
      <c r="A17" s="25" t="s">
        <v>204</v>
      </c>
      <c r="B17" s="26">
        <v>46085</v>
      </c>
      <c r="C17" s="34">
        <v>3</v>
      </c>
      <c r="D17" s="35" t="s">
        <v>82</v>
      </c>
      <c r="E17" s="36">
        <v>0.8</v>
      </c>
      <c r="F17" s="36">
        <v>2.5</v>
      </c>
      <c r="G17" s="36">
        <v>0.7</v>
      </c>
      <c r="H17" s="36">
        <v>1.5</v>
      </c>
      <c r="I17" s="37">
        <f t="shared" si="0"/>
        <v>4</v>
      </c>
      <c r="J17" s="37">
        <f t="shared" si="1"/>
        <v>5.5</v>
      </c>
      <c r="K17" s="38" t="s">
        <v>205</v>
      </c>
      <c r="L17" s="39" t="str">
        <f t="shared" si="2"/>
        <v>VÁLIDA</v>
      </c>
    </row>
    <row r="18" spans="1:12" ht="27" customHeight="1">
      <c r="A18" s="25" t="s">
        <v>206</v>
      </c>
      <c r="B18" s="26">
        <v>46099</v>
      </c>
      <c r="C18" s="34">
        <v>3</v>
      </c>
      <c r="D18" s="35" t="s">
        <v>82</v>
      </c>
      <c r="E18" s="36">
        <v>0.5</v>
      </c>
      <c r="F18" s="36">
        <v>1.6</v>
      </c>
      <c r="G18" s="36">
        <v>0.4</v>
      </c>
      <c r="H18" s="36">
        <v>0.5</v>
      </c>
      <c r="I18" s="37">
        <f t="shared" si="0"/>
        <v>2.5</v>
      </c>
      <c r="J18" s="37">
        <f t="shared" si="1"/>
        <v>3</v>
      </c>
      <c r="K18" s="38" t="s">
        <v>207</v>
      </c>
      <c r="L18" s="39" t="str">
        <f t="shared" si="2"/>
        <v>VÁLIDA</v>
      </c>
    </row>
    <row r="19" spans="1:12" ht="27" customHeight="1">
      <c r="A19" s="25" t="s">
        <v>208</v>
      </c>
      <c r="B19" s="26">
        <v>46109</v>
      </c>
      <c r="C19" s="34">
        <v>3</v>
      </c>
      <c r="D19" s="35" t="s">
        <v>82</v>
      </c>
      <c r="E19" s="36">
        <v>0.9</v>
      </c>
      <c r="F19" s="36">
        <v>2.9</v>
      </c>
      <c r="G19" s="36">
        <v>0.7</v>
      </c>
      <c r="H19" s="36">
        <v>0.5</v>
      </c>
      <c r="I19" s="37">
        <f t="shared" si="0"/>
        <v>4.5</v>
      </c>
      <c r="J19" s="37">
        <f t="shared" si="1"/>
        <v>5</v>
      </c>
      <c r="K19" s="38" t="s">
        <v>209</v>
      </c>
      <c r="L19" s="39" t="str">
        <f t="shared" si="2"/>
        <v>VÁLIDA</v>
      </c>
    </row>
    <row r="20" spans="1:12" ht="27" customHeight="1">
      <c r="A20" s="25"/>
      <c r="B20" s="26"/>
      <c r="C20" s="34"/>
      <c r="D20" s="35"/>
      <c r="E20" s="36"/>
      <c r="F20" s="36"/>
      <c r="G20" s="36"/>
      <c r="H20" s="36"/>
      <c r="I20" s="37" t="str">
        <f t="shared" si="0"/>
        <v/>
      </c>
      <c r="J20" s="37" t="str">
        <f t="shared" si="1"/>
        <v/>
      </c>
      <c r="K20" s="38"/>
      <c r="L20" s="39" t="str">
        <f t="shared" si="2"/>
        <v/>
      </c>
    </row>
    <row r="21" spans="1:12" ht="27" customHeight="1">
      <c r="A21" s="25"/>
      <c r="B21" s="26"/>
      <c r="C21" s="34"/>
      <c r="D21" s="35"/>
      <c r="E21" s="36"/>
      <c r="F21" s="36"/>
      <c r="G21" s="36"/>
      <c r="H21" s="36"/>
      <c r="I21" s="37" t="str">
        <f t="shared" si="0"/>
        <v/>
      </c>
      <c r="J21" s="37" t="str">
        <f t="shared" si="1"/>
        <v/>
      </c>
      <c r="K21" s="38"/>
      <c r="L21" s="39" t="str">
        <f t="shared" si="2"/>
        <v/>
      </c>
    </row>
    <row r="22" spans="1:12" ht="27" customHeight="1">
      <c r="A22" s="25"/>
      <c r="B22" s="26"/>
      <c r="C22" s="34"/>
      <c r="D22" s="35"/>
      <c r="E22" s="36"/>
      <c r="F22" s="36"/>
      <c r="G22" s="36"/>
      <c r="H22" s="36"/>
      <c r="I22" s="37" t="str">
        <f t="shared" si="0"/>
        <v/>
      </c>
      <c r="J22" s="37" t="str">
        <f t="shared" si="1"/>
        <v/>
      </c>
      <c r="K22" s="38"/>
      <c r="L22" s="39" t="str">
        <f t="shared" si="2"/>
        <v/>
      </c>
    </row>
    <row r="23" spans="1:12" ht="27" customHeight="1">
      <c r="A23" s="25"/>
      <c r="B23" s="26"/>
      <c r="C23" s="34"/>
      <c r="D23" s="35"/>
      <c r="E23" s="36"/>
      <c r="F23" s="36"/>
      <c r="G23" s="36"/>
      <c r="H23" s="36"/>
      <c r="I23" s="37" t="str">
        <f t="shared" si="0"/>
        <v/>
      </c>
      <c r="J23" s="37" t="str">
        <f t="shared" si="1"/>
        <v/>
      </c>
      <c r="K23" s="38"/>
      <c r="L23" s="39" t="str">
        <f t="shared" si="2"/>
        <v/>
      </c>
    </row>
    <row r="24" spans="1:12" ht="27" customHeight="1">
      <c r="A24" s="25"/>
      <c r="B24" s="26"/>
      <c r="C24" s="34"/>
      <c r="D24" s="35"/>
      <c r="E24" s="36"/>
      <c r="F24" s="36"/>
      <c r="G24" s="36"/>
      <c r="H24" s="36"/>
      <c r="I24" s="37" t="str">
        <f t="shared" si="0"/>
        <v/>
      </c>
      <c r="J24" s="37" t="str">
        <f t="shared" si="1"/>
        <v/>
      </c>
      <c r="K24" s="38"/>
      <c r="L24" s="39" t="str">
        <f t="shared" si="2"/>
        <v/>
      </c>
    </row>
    <row r="25" spans="1:12" ht="27" customHeight="1">
      <c r="A25" s="25"/>
      <c r="B25" s="26"/>
      <c r="C25" s="34"/>
      <c r="D25" s="35"/>
      <c r="E25" s="36"/>
      <c r="F25" s="36"/>
      <c r="G25" s="36"/>
      <c r="H25" s="36"/>
      <c r="I25" s="37" t="str">
        <f t="shared" si="0"/>
        <v/>
      </c>
      <c r="J25" s="37" t="str">
        <f t="shared" si="1"/>
        <v/>
      </c>
      <c r="K25" s="38"/>
      <c r="L25" s="39" t="str">
        <f t="shared" si="2"/>
        <v/>
      </c>
    </row>
    <row r="26" spans="1:12" ht="27" customHeight="1">
      <c r="A26" s="25"/>
      <c r="B26" s="26"/>
      <c r="C26" s="34"/>
      <c r="D26" s="35"/>
      <c r="E26" s="36"/>
      <c r="F26" s="36"/>
      <c r="G26" s="36"/>
      <c r="H26" s="36"/>
      <c r="I26" s="37" t="str">
        <f t="shared" si="0"/>
        <v/>
      </c>
      <c r="J26" s="37" t="str">
        <f t="shared" si="1"/>
        <v/>
      </c>
      <c r="K26" s="38"/>
      <c r="L26" s="39" t="str">
        <f t="shared" si="2"/>
        <v/>
      </c>
    </row>
    <row r="27" spans="1:12" ht="27" customHeight="1">
      <c r="A27" s="25"/>
      <c r="B27" s="26"/>
      <c r="C27" s="34"/>
      <c r="D27" s="35"/>
      <c r="E27" s="36"/>
      <c r="F27" s="36"/>
      <c r="G27" s="36"/>
      <c r="H27" s="36"/>
      <c r="I27" s="37" t="str">
        <f t="shared" si="0"/>
        <v/>
      </c>
      <c r="J27" s="37" t="str">
        <f t="shared" si="1"/>
        <v/>
      </c>
      <c r="K27" s="38"/>
      <c r="L27" s="39" t="str">
        <f t="shared" si="2"/>
        <v/>
      </c>
    </row>
    <row r="28" spans="1:12" ht="27" customHeight="1">
      <c r="A28" s="25"/>
      <c r="B28" s="26"/>
      <c r="C28" s="34"/>
      <c r="D28" s="35"/>
      <c r="E28" s="36"/>
      <c r="F28" s="36"/>
      <c r="G28" s="36"/>
      <c r="H28" s="36"/>
      <c r="I28" s="37" t="str">
        <f t="shared" si="0"/>
        <v/>
      </c>
      <c r="J28" s="37" t="str">
        <f t="shared" si="1"/>
        <v/>
      </c>
      <c r="K28" s="38"/>
      <c r="L28" s="39" t="str">
        <f t="shared" si="2"/>
        <v/>
      </c>
    </row>
    <row r="29" spans="1:12" ht="27" customHeight="1">
      <c r="A29" s="25"/>
      <c r="B29" s="26"/>
      <c r="C29" s="34"/>
      <c r="D29" s="35"/>
      <c r="E29" s="36"/>
      <c r="F29" s="36"/>
      <c r="G29" s="36"/>
      <c r="H29" s="36"/>
      <c r="I29" s="37" t="str">
        <f t="shared" si="0"/>
        <v/>
      </c>
      <c r="J29" s="37" t="str">
        <f t="shared" si="1"/>
        <v/>
      </c>
      <c r="K29" s="38"/>
      <c r="L29" s="39" t="str">
        <f t="shared" si="2"/>
        <v/>
      </c>
    </row>
    <row r="30" spans="1:12" ht="27" customHeight="1">
      <c r="A30" s="25"/>
      <c r="B30" s="26"/>
      <c r="C30" s="34"/>
      <c r="D30" s="35"/>
      <c r="E30" s="36"/>
      <c r="F30" s="36"/>
      <c r="G30" s="36"/>
      <c r="H30" s="36"/>
      <c r="I30" s="37" t="str">
        <f t="shared" si="0"/>
        <v/>
      </c>
      <c r="J30" s="37" t="str">
        <f t="shared" si="1"/>
        <v/>
      </c>
      <c r="K30" s="38"/>
      <c r="L30" s="39" t="str">
        <f t="shared" si="2"/>
        <v/>
      </c>
    </row>
    <row r="31" spans="1:12" ht="27" customHeight="1">
      <c r="A31" s="25"/>
      <c r="B31" s="26"/>
      <c r="C31" s="34"/>
      <c r="D31" s="35"/>
      <c r="E31" s="36"/>
      <c r="F31" s="36"/>
      <c r="G31" s="36"/>
      <c r="H31" s="36"/>
      <c r="I31" s="37" t="str">
        <f t="shared" si="0"/>
        <v/>
      </c>
      <c r="J31" s="37" t="str">
        <f t="shared" si="1"/>
        <v/>
      </c>
      <c r="K31" s="38"/>
      <c r="L31" s="39" t="str">
        <f t="shared" si="2"/>
        <v/>
      </c>
    </row>
    <row r="32" spans="1:12" ht="27" customHeight="1">
      <c r="A32" s="25"/>
      <c r="B32" s="26"/>
      <c r="C32" s="34"/>
      <c r="D32" s="35"/>
      <c r="E32" s="36"/>
      <c r="F32" s="36"/>
      <c r="G32" s="36"/>
      <c r="H32" s="36"/>
      <c r="I32" s="37" t="str">
        <f t="shared" si="0"/>
        <v/>
      </c>
      <c r="J32" s="37" t="str">
        <f t="shared" si="1"/>
        <v/>
      </c>
      <c r="K32" s="38"/>
      <c r="L32" s="39" t="str">
        <f t="shared" si="2"/>
        <v/>
      </c>
    </row>
    <row r="33" spans="1:12" ht="27" customHeight="1">
      <c r="A33" s="25"/>
      <c r="B33" s="26"/>
      <c r="C33" s="34"/>
      <c r="D33" s="35"/>
      <c r="E33" s="36"/>
      <c r="F33" s="36"/>
      <c r="G33" s="36"/>
      <c r="H33" s="36"/>
      <c r="I33" s="37" t="str">
        <f t="shared" si="0"/>
        <v/>
      </c>
      <c r="J33" s="37" t="str">
        <f t="shared" si="1"/>
        <v/>
      </c>
      <c r="K33" s="38"/>
      <c r="L33" s="39" t="str">
        <f t="shared" si="2"/>
        <v/>
      </c>
    </row>
    <row r="34" spans="1:12" ht="27" customHeight="1">
      <c r="A34" s="25"/>
      <c r="B34" s="26"/>
      <c r="C34" s="34"/>
      <c r="D34" s="35"/>
      <c r="E34" s="36"/>
      <c r="F34" s="36"/>
      <c r="G34" s="36"/>
      <c r="H34" s="36"/>
      <c r="I34" s="37" t="str">
        <f t="shared" si="0"/>
        <v/>
      </c>
      <c r="J34" s="37" t="str">
        <f t="shared" si="1"/>
        <v/>
      </c>
      <c r="K34" s="38"/>
      <c r="L34" s="39" t="str">
        <f t="shared" si="2"/>
        <v/>
      </c>
    </row>
    <row r="35" spans="1:12" ht="27" customHeight="1">
      <c r="A35" s="25"/>
      <c r="B35" s="26"/>
      <c r="C35" s="34"/>
      <c r="D35" s="35"/>
      <c r="E35" s="36"/>
      <c r="F35" s="36"/>
      <c r="G35" s="36"/>
      <c r="H35" s="36"/>
      <c r="I35" s="37" t="str">
        <f t="shared" si="0"/>
        <v/>
      </c>
      <c r="J35" s="37" t="str">
        <f t="shared" si="1"/>
        <v/>
      </c>
      <c r="K35" s="38"/>
      <c r="L35" s="39" t="str">
        <f t="shared" si="2"/>
        <v/>
      </c>
    </row>
    <row r="36" spans="1:12" ht="27" customHeight="1">
      <c r="A36" s="25"/>
      <c r="B36" s="26"/>
      <c r="C36" s="34"/>
      <c r="D36" s="35"/>
      <c r="E36" s="36"/>
      <c r="F36" s="36"/>
      <c r="G36" s="36"/>
      <c r="H36" s="36"/>
      <c r="I36" s="37" t="str">
        <f t="shared" si="0"/>
        <v/>
      </c>
      <c r="J36" s="37" t="str">
        <f t="shared" si="1"/>
        <v/>
      </c>
      <c r="K36" s="38"/>
      <c r="L36" s="39" t="str">
        <f t="shared" si="2"/>
        <v/>
      </c>
    </row>
    <row r="37" spans="1:12" ht="27" customHeight="1">
      <c r="A37" s="25"/>
      <c r="B37" s="26"/>
      <c r="C37" s="34"/>
      <c r="D37" s="35"/>
      <c r="E37" s="36"/>
      <c r="F37" s="36"/>
      <c r="G37" s="36"/>
      <c r="H37" s="36"/>
      <c r="I37" s="37" t="str">
        <f t="shared" si="0"/>
        <v/>
      </c>
      <c r="J37" s="37" t="str">
        <f t="shared" si="1"/>
        <v/>
      </c>
      <c r="K37" s="38"/>
      <c r="L37" s="39" t="str">
        <f t="shared" si="2"/>
        <v/>
      </c>
    </row>
    <row r="38" spans="1:12" ht="27" customHeight="1">
      <c r="A38" s="25"/>
      <c r="B38" s="26"/>
      <c r="C38" s="34"/>
      <c r="D38" s="35"/>
      <c r="E38" s="36"/>
      <c r="F38" s="36"/>
      <c r="G38" s="36"/>
      <c r="H38" s="36"/>
      <c r="I38" s="37" t="str">
        <f t="shared" si="0"/>
        <v/>
      </c>
      <c r="J38" s="37" t="str">
        <f t="shared" si="1"/>
        <v/>
      </c>
      <c r="K38" s="38"/>
      <c r="L38" s="39" t="str">
        <f t="shared" si="2"/>
        <v/>
      </c>
    </row>
    <row r="39" spans="1:12" ht="27" customHeight="1">
      <c r="A39" s="25"/>
      <c r="B39" s="26"/>
      <c r="C39" s="34"/>
      <c r="D39" s="35"/>
      <c r="E39" s="36"/>
      <c r="F39" s="36"/>
      <c r="G39" s="36"/>
      <c r="H39" s="36"/>
      <c r="I39" s="37" t="str">
        <f t="shared" si="0"/>
        <v/>
      </c>
      <c r="J39" s="37" t="str">
        <f t="shared" si="1"/>
        <v/>
      </c>
      <c r="K39" s="38"/>
      <c r="L39" s="39" t="str">
        <f t="shared" si="2"/>
        <v/>
      </c>
    </row>
    <row r="40" spans="1:12" ht="27" customHeight="1">
      <c r="A40" s="25"/>
      <c r="B40" s="26"/>
      <c r="C40" s="34"/>
      <c r="D40" s="35"/>
      <c r="E40" s="36"/>
      <c r="F40" s="36"/>
      <c r="G40" s="36"/>
      <c r="H40" s="36"/>
      <c r="I40" s="37" t="str">
        <f t="shared" si="0"/>
        <v/>
      </c>
      <c r="J40" s="37" t="str">
        <f t="shared" si="1"/>
        <v/>
      </c>
      <c r="K40" s="38"/>
      <c r="L40" s="39" t="str">
        <f t="shared" si="2"/>
        <v/>
      </c>
    </row>
    <row r="41" spans="1:12" ht="27" customHeight="1">
      <c r="A41" s="25"/>
      <c r="B41" s="26"/>
      <c r="C41" s="34"/>
      <c r="D41" s="35"/>
      <c r="E41" s="36"/>
      <c r="F41" s="36"/>
      <c r="G41" s="36"/>
      <c r="H41" s="36"/>
      <c r="I41" s="37" t="str">
        <f t="shared" si="0"/>
        <v/>
      </c>
      <c r="J41" s="37" t="str">
        <f t="shared" si="1"/>
        <v/>
      </c>
      <c r="K41" s="38"/>
      <c r="L41" s="39" t="str">
        <f t="shared" si="2"/>
        <v/>
      </c>
    </row>
    <row r="42" spans="1:12" ht="27" customHeight="1">
      <c r="A42" s="25"/>
      <c r="B42" s="26"/>
      <c r="C42" s="34"/>
      <c r="D42" s="35"/>
      <c r="E42" s="36"/>
      <c r="F42" s="36"/>
      <c r="G42" s="36"/>
      <c r="H42" s="36"/>
      <c r="I42" s="37" t="str">
        <f t="shared" si="0"/>
        <v/>
      </c>
      <c r="J42" s="37" t="str">
        <f t="shared" si="1"/>
        <v/>
      </c>
      <c r="K42" s="38"/>
      <c r="L42" s="39" t="str">
        <f t="shared" si="2"/>
        <v/>
      </c>
    </row>
    <row r="43" spans="1:12" ht="27" customHeight="1">
      <c r="A43" s="25"/>
      <c r="B43" s="26"/>
      <c r="C43" s="34"/>
      <c r="D43" s="35"/>
      <c r="E43" s="36"/>
      <c r="F43" s="36"/>
      <c r="G43" s="36"/>
      <c r="H43" s="36"/>
      <c r="I43" s="37" t="str">
        <f t="shared" si="0"/>
        <v/>
      </c>
      <c r="J43" s="37" t="str">
        <f t="shared" si="1"/>
        <v/>
      </c>
      <c r="K43" s="38"/>
      <c r="L43" s="39" t="str">
        <f t="shared" si="2"/>
        <v/>
      </c>
    </row>
  </sheetData>
  <mergeCells count="7">
    <mergeCell ref="A9:L9"/>
    <mergeCell ref="A11:L11"/>
    <mergeCell ref="A1:L1"/>
    <mergeCell ref="A2:L2"/>
    <mergeCell ref="B4:D4"/>
    <mergeCell ref="E4:L4"/>
    <mergeCell ref="A6:L6"/>
  </mergeCells>
  <conditionalFormatting sqref="F7">
    <cfRule type="expression" dxfId="6" priority="5">
      <formula>OR(F7="REVISAR",F7="FALTA INFORMACIÓN")</formula>
    </cfRule>
  </conditionalFormatting>
  <conditionalFormatting sqref="L14:L43">
    <cfRule type="expression" dxfId="5" priority="1">
      <formula>L14="REVISAR"</formula>
    </cfRule>
    <cfRule type="expression" dxfId="4" priority="2">
      <formula>L14="FALTA INFORMACIÓN"</formula>
    </cfRule>
    <cfRule type="expression" dxfId="3" priority="3">
      <formula>L14="VÁLIDA"</formula>
    </cfRule>
    <cfRule type="expression" dxfId="2" priority="4">
      <formula>L14="ABIERTA"</formula>
    </cfRule>
  </conditionalFormatting>
  <dataValidations count="4">
    <dataValidation type="whole" sqref="C14:C43" xr:uid="{00000000-0002-0000-0200-000000000000}">
      <formula1>1</formula1>
      <formula2>6</formula2>
    </dataValidation>
    <dataValidation type="list" sqref="D14:D43" xr:uid="{00000000-0002-0000-0200-000001000000}">
      <formula1>"Completada,Abierta"</formula1>
    </dataValidation>
    <dataValidation type="decimal" sqref="E14:H43" xr:uid="{00000000-0002-0000-0200-000002000000}">
      <formula1>0</formula1>
      <formula2>1000</formula2>
    </dataValidation>
    <dataValidation type="date" sqref="B14:B43" xr:uid="{00000000-0002-0000-0200-000003000000}">
      <formula1>36526</formula1>
      <formula2>73415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9"/>
  <sheetViews>
    <sheetView workbookViewId="0">
      <pane ySplit="12" topLeftCell="A35" activePane="bottomLeft" state="frozen"/>
      <selection pane="bottomLeft" activeCell="B43" sqref="B43"/>
    </sheetView>
  </sheetViews>
  <sheetFormatPr baseColWidth="10" defaultColWidth="8.796875" defaultRowHeight="13.8"/>
  <cols>
    <col min="1" max="1" width="18" style="2" customWidth="1"/>
    <col min="2" max="2" width="17" style="2" customWidth="1"/>
    <col min="3" max="3" width="21" style="2" customWidth="1"/>
    <col min="4" max="5" width="23" style="2" customWidth="1"/>
    <col min="6" max="6" width="21" style="2" customWidth="1"/>
    <col min="7" max="7" width="24" style="2" customWidth="1"/>
    <col min="8" max="8" width="25" style="2" customWidth="1"/>
    <col min="9" max="9" width="3" style="2" customWidth="1"/>
    <col min="10" max="12" width="37.3984375" style="2" customWidth="1"/>
    <col min="13" max="16384" width="8.796875" style="2"/>
  </cols>
  <sheetData>
    <row r="1" spans="1:11" ht="39" customHeight="1" thickBot="1">
      <c r="A1" s="40" t="s">
        <v>210</v>
      </c>
      <c r="B1" s="40"/>
      <c r="C1" s="40"/>
      <c r="D1" s="40"/>
      <c r="E1" s="40"/>
      <c r="F1" s="40"/>
      <c r="G1" s="40"/>
      <c r="H1" s="40"/>
    </row>
    <row r="2" spans="1:11" ht="28.05" customHeight="1">
      <c r="A2" s="41" t="s">
        <v>211</v>
      </c>
      <c r="B2" s="41"/>
      <c r="C2" s="41"/>
      <c r="D2" s="41"/>
      <c r="E2" s="41"/>
      <c r="F2" s="41"/>
      <c r="G2" s="41"/>
      <c r="H2" s="41"/>
      <c r="J2" s="11" t="s">
        <v>247</v>
      </c>
      <c r="K2" s="12"/>
    </row>
    <row r="3" spans="1:11">
      <c r="A3" s="42"/>
      <c r="B3" s="42"/>
      <c r="C3" s="42"/>
      <c r="D3" s="42"/>
      <c r="E3" s="42"/>
      <c r="F3" s="42"/>
      <c r="G3" s="42"/>
      <c r="H3" s="42"/>
      <c r="J3" s="13"/>
      <c r="K3" s="14"/>
    </row>
    <row r="4" spans="1:11" ht="28.95" customHeight="1" thickBot="1">
      <c r="A4" s="43" t="s">
        <v>212</v>
      </c>
      <c r="B4" s="43"/>
      <c r="C4" s="43" t="s">
        <v>213</v>
      </c>
      <c r="D4" s="43"/>
      <c r="E4" s="43" t="s">
        <v>214</v>
      </c>
      <c r="F4" s="43"/>
      <c r="G4" s="43" t="s">
        <v>215</v>
      </c>
      <c r="H4" s="43"/>
      <c r="J4" s="15"/>
      <c r="K4" s="16"/>
    </row>
    <row r="5" spans="1:11" ht="28.05" customHeight="1" thickBot="1">
      <c r="A5" s="44">
        <f>IF('03 Registro MTTR'!$F$7="LISTO",'03 Registro MTTR'!$J$7,"")</f>
        <v>3</v>
      </c>
      <c r="B5" s="45"/>
      <c r="C5" s="44">
        <f>IF('03 Registro MTTR'!$F$7="LISTO",'03 Registro MTTR'!$H$7,"")</f>
        <v>18</v>
      </c>
      <c r="D5" s="45"/>
      <c r="E5" s="44">
        <f>IF('03 Registro MTTR'!$F$7="LISTO",'03 Registro MTTR'!$L$7,"")</f>
        <v>4</v>
      </c>
      <c r="F5" s="45"/>
      <c r="G5" s="46">
        <f>IF('03 Registro MTTR'!$F$7="LISTO",'03 Registro MTTR'!$B$7,"")</f>
        <v>6</v>
      </c>
      <c r="H5" s="45"/>
      <c r="J5" s="17" t="s">
        <v>248</v>
      </c>
      <c r="K5" s="18"/>
    </row>
    <row r="6" spans="1:11" ht="28.05" customHeight="1">
      <c r="A6" s="45"/>
      <c r="B6" s="45"/>
      <c r="C6" s="45"/>
      <c r="D6" s="45"/>
      <c r="E6" s="45"/>
      <c r="F6" s="45"/>
      <c r="G6" s="45"/>
      <c r="H6" s="45"/>
    </row>
    <row r="7" spans="1:11">
      <c r="A7" s="42"/>
      <c r="B7" s="42"/>
      <c r="C7" s="42"/>
      <c r="D7" s="42"/>
      <c r="E7" s="42"/>
      <c r="F7" s="42"/>
      <c r="G7" s="42"/>
      <c r="H7" s="42"/>
    </row>
    <row r="8" spans="1:11" ht="34.950000000000003" customHeight="1">
      <c r="A8" s="47" t="str">
        <f>IF('03 Registro MTTR'!$F$7="LISTO","DATOS VÁLIDOS • MTTR solo con reparaciones completadas • esperas fuera del promedio",IF('03 Registro MTTR'!$F$7="SIN REPARACIONES","SIN REPARACIONES COMPLETADAS • no hay MTTR calculable","REVISAR REGISTRO • corregir datos incompletos o inválidos antes de interpretar indicadores"))</f>
        <v>DATOS VÁLIDOS • MTTR solo con reparaciones completadas • esperas fuera del promedio</v>
      </c>
      <c r="B8" s="47"/>
      <c r="C8" s="47"/>
      <c r="D8" s="47"/>
      <c r="E8" s="47"/>
      <c r="F8" s="47"/>
      <c r="G8" s="47"/>
      <c r="H8" s="47"/>
    </row>
    <row r="9" spans="1:11">
      <c r="A9" s="42"/>
      <c r="B9" s="42"/>
      <c r="C9" s="42"/>
      <c r="D9" s="42"/>
      <c r="E9" s="42"/>
      <c r="F9" s="42"/>
      <c r="G9" s="42"/>
      <c r="H9" s="42"/>
    </row>
    <row r="10" spans="1:11" ht="28.05" customHeight="1">
      <c r="A10" s="48" t="s">
        <v>216</v>
      </c>
      <c r="B10" s="48"/>
      <c r="C10" s="48"/>
      <c r="D10" s="48"/>
      <c r="E10" s="48"/>
      <c r="F10" s="48"/>
      <c r="G10" s="48"/>
      <c r="H10" s="48"/>
    </row>
    <row r="11" spans="1:11">
      <c r="A11" s="42"/>
      <c r="B11" s="42"/>
      <c r="C11" s="42"/>
      <c r="D11" s="42"/>
      <c r="E11" s="42"/>
      <c r="F11" s="42"/>
      <c r="G11" s="42"/>
      <c r="H11" s="42"/>
    </row>
    <row r="12" spans="1:11" ht="42" customHeight="1">
      <c r="A12" s="49" t="s">
        <v>13</v>
      </c>
      <c r="B12" s="49" t="s">
        <v>217</v>
      </c>
      <c r="C12" s="49" t="s">
        <v>194</v>
      </c>
      <c r="D12" s="49" t="s">
        <v>184</v>
      </c>
      <c r="E12" s="49" t="s">
        <v>193</v>
      </c>
      <c r="F12" s="49" t="s">
        <v>218</v>
      </c>
      <c r="G12" s="49" t="s">
        <v>219</v>
      </c>
      <c r="H12" s="49" t="s">
        <v>197</v>
      </c>
    </row>
    <row r="13" spans="1:11" ht="28.05" customHeight="1">
      <c r="A13" s="50">
        <v>1</v>
      </c>
      <c r="B13" s="50">
        <f>IF('03 Registro MTTR'!$F$7="LISTO",COUNTIFS('03 Registro MTTR'!$C$14:$C$43,$A13,'03 Registro MTTR'!$L$14:$L$43,"VÁLIDA"),"")</f>
        <v>2</v>
      </c>
      <c r="C13" s="51">
        <f>IF(AND('03 Registro MTTR'!$F$7="LISTO",B13&gt;0),SUMIFS('03 Registro MTTR'!$I$14:$I$43,'03 Registro MTTR'!$C$14:$C$43,$A13,'03 Registro MTTR'!$L$14:$L$43,"VÁLIDA"),"")</f>
        <v>5.5</v>
      </c>
      <c r="D13" s="51">
        <f>IF(AND('03 Registro MTTR'!$F$7="LISTO",B13&gt;0),C13/B13,"")</f>
        <v>2.75</v>
      </c>
      <c r="E13" s="51">
        <f>IF(AND('03 Registro MTTR'!$F$7="LISTO",B13&gt;0),SUMIFS('03 Registro MTTR'!$H$14:$H$43,'03 Registro MTTR'!$C$14:$C$43,$A13,'03 Registro MTTR'!$L$14:$L$43,"VÁLIDA"),"")</f>
        <v>1.5</v>
      </c>
      <c r="F13" s="51">
        <f>IF(AND('03 Registro MTTR'!$F$7="LISTO",B13&gt;0),C13+E13,"")</f>
        <v>7</v>
      </c>
      <c r="G13" s="51">
        <f>IF(AND('03 Registro MTTR'!$F$7="LISTO",B13&gt;0),F13/B13,"")</f>
        <v>3.5</v>
      </c>
      <c r="H13" s="50" t="str">
        <f>IF(NOT('03 Registro MTTR'!$F$7="LISTO"),"REVISAR REGISTRO",IF(B13=0,"SIN REPARACIONES","VÁLIDA"))</f>
        <v>VÁLIDA</v>
      </c>
    </row>
    <row r="14" spans="1:11" ht="28.05" customHeight="1">
      <c r="A14" s="52">
        <v>2</v>
      </c>
      <c r="B14" s="52">
        <f>IF('03 Registro MTTR'!$F$7="LISTO",COUNTIFS('03 Registro MTTR'!$C$14:$C$43,$A14,'03 Registro MTTR'!$L$14:$L$43,"VÁLIDA"),"")</f>
        <v>1</v>
      </c>
      <c r="C14" s="53">
        <f>IF(AND('03 Registro MTTR'!$F$7="LISTO",B14&gt;0),SUMIFS('03 Registro MTTR'!$I$14:$I$43,'03 Registro MTTR'!$C$14:$C$43,$A14,'03 Registro MTTR'!$L$14:$L$43,"VÁLIDA"),"")</f>
        <v>1.5</v>
      </c>
      <c r="D14" s="53">
        <f>IF(AND('03 Registro MTTR'!$F$7="LISTO",B14&gt;0),C14/B14,"")</f>
        <v>1.5</v>
      </c>
      <c r="E14" s="53">
        <f>IF(AND('03 Registro MTTR'!$F$7="LISTO",B14&gt;0),SUMIFS('03 Registro MTTR'!$H$14:$H$43,'03 Registro MTTR'!$C$14:$C$43,$A14,'03 Registro MTTR'!$L$14:$L$43,"VÁLIDA"),"")</f>
        <v>0</v>
      </c>
      <c r="F14" s="53">
        <f>IF(AND('03 Registro MTTR'!$F$7="LISTO",B14&gt;0),C14+E14,"")</f>
        <v>1.5</v>
      </c>
      <c r="G14" s="53">
        <f>IF(AND('03 Registro MTTR'!$F$7="LISTO",B14&gt;0),F14/B14,"")</f>
        <v>1.5</v>
      </c>
      <c r="H14" s="52" t="str">
        <f>IF(NOT('03 Registro MTTR'!$F$7="LISTO"),"REVISAR REGISTRO",IF(B14=0,"SIN REPARACIONES","VÁLIDA"))</f>
        <v>VÁLIDA</v>
      </c>
    </row>
    <row r="15" spans="1:11" ht="28.05" customHeight="1">
      <c r="A15" s="50">
        <v>3</v>
      </c>
      <c r="B15" s="50">
        <f>IF('03 Registro MTTR'!$F$7="LISTO",COUNTIFS('03 Registro MTTR'!$C$14:$C$43,$A15,'03 Registro MTTR'!$L$14:$L$43,"VÁLIDA"),"")</f>
        <v>3</v>
      </c>
      <c r="C15" s="51">
        <f>IF(AND('03 Registro MTTR'!$F$7="LISTO",B15&gt;0),SUMIFS('03 Registro MTTR'!$I$14:$I$43,'03 Registro MTTR'!$C$14:$C$43,$A15,'03 Registro MTTR'!$L$14:$L$43,"VÁLIDA"),"")</f>
        <v>11</v>
      </c>
      <c r="D15" s="51">
        <f>IF(AND('03 Registro MTTR'!$F$7="LISTO",B15&gt;0),C15/B15,"")</f>
        <v>3.6666666666666665</v>
      </c>
      <c r="E15" s="51">
        <f>IF(AND('03 Registro MTTR'!$F$7="LISTO",B15&gt;0),SUMIFS('03 Registro MTTR'!$H$14:$H$43,'03 Registro MTTR'!$C$14:$C$43,$A15,'03 Registro MTTR'!$L$14:$L$43,"VÁLIDA"),"")</f>
        <v>2.5</v>
      </c>
      <c r="F15" s="51">
        <f>IF(AND('03 Registro MTTR'!$F$7="LISTO",B15&gt;0),C15+E15,"")</f>
        <v>13.5</v>
      </c>
      <c r="G15" s="51">
        <f>IF(AND('03 Registro MTTR'!$F$7="LISTO",B15&gt;0),F15/B15,"")</f>
        <v>4.5</v>
      </c>
      <c r="H15" s="50" t="str">
        <f>IF(NOT('03 Registro MTTR'!$F$7="LISTO"),"REVISAR REGISTRO",IF(B15=0,"SIN REPARACIONES","VÁLIDA"))</f>
        <v>VÁLIDA</v>
      </c>
    </row>
    <row r="16" spans="1:11" ht="28.05" customHeight="1">
      <c r="A16" s="52">
        <v>4</v>
      </c>
      <c r="B16" s="52">
        <f>IF('03 Registro MTTR'!$F$7="LISTO",COUNTIFS('03 Registro MTTR'!$C$14:$C$43,$A16,'03 Registro MTTR'!$L$14:$L$43,"VÁLIDA"),"")</f>
        <v>0</v>
      </c>
      <c r="C16" s="53" t="str">
        <f>IF(AND('03 Registro MTTR'!$F$7="LISTO",B16&gt;0),SUMIFS('03 Registro MTTR'!$I$14:$I$43,'03 Registro MTTR'!$C$14:$C$43,$A16,'03 Registro MTTR'!$L$14:$L$43,"VÁLIDA"),"")</f>
        <v/>
      </c>
      <c r="D16" s="53" t="str">
        <f>IF(AND('03 Registro MTTR'!$F$7="LISTO",B16&gt;0),C16/B16,"")</f>
        <v/>
      </c>
      <c r="E16" s="53" t="str">
        <f>IF(AND('03 Registro MTTR'!$F$7="LISTO",B16&gt;0),SUMIFS('03 Registro MTTR'!$H$14:$H$43,'03 Registro MTTR'!$C$14:$C$43,$A16,'03 Registro MTTR'!$L$14:$L$43,"VÁLIDA"),"")</f>
        <v/>
      </c>
      <c r="F16" s="53" t="str">
        <f>IF(AND('03 Registro MTTR'!$F$7="LISTO",B16&gt;0),C16+E16,"")</f>
        <v/>
      </c>
      <c r="G16" s="53" t="str">
        <f>IF(AND('03 Registro MTTR'!$F$7="LISTO",B16&gt;0),F16/B16,"")</f>
        <v/>
      </c>
      <c r="H16" s="52" t="str">
        <f>IF(NOT('03 Registro MTTR'!$F$7="LISTO"),"REVISAR REGISTRO",IF(B16=0,"SIN REPARACIONES","VÁLIDA"))</f>
        <v>SIN REPARACIONES</v>
      </c>
    </row>
    <row r="17" spans="1:8" ht="28.05" customHeight="1">
      <c r="A17" s="50">
        <v>5</v>
      </c>
      <c r="B17" s="50">
        <f>IF('03 Registro MTTR'!$F$7="LISTO",COUNTIFS('03 Registro MTTR'!$C$14:$C$43,$A17,'03 Registro MTTR'!$L$14:$L$43,"VÁLIDA"),"")</f>
        <v>0</v>
      </c>
      <c r="C17" s="51" t="str">
        <f>IF(AND('03 Registro MTTR'!$F$7="LISTO",B17&gt;0),SUMIFS('03 Registro MTTR'!$I$14:$I$43,'03 Registro MTTR'!$C$14:$C$43,$A17,'03 Registro MTTR'!$L$14:$L$43,"VÁLIDA"),"")</f>
        <v/>
      </c>
      <c r="D17" s="51" t="str">
        <f>IF(AND('03 Registro MTTR'!$F$7="LISTO",B17&gt;0),C17/B17,"")</f>
        <v/>
      </c>
      <c r="E17" s="51" t="str">
        <f>IF(AND('03 Registro MTTR'!$F$7="LISTO",B17&gt;0),SUMIFS('03 Registro MTTR'!$H$14:$H$43,'03 Registro MTTR'!$C$14:$C$43,$A17,'03 Registro MTTR'!$L$14:$L$43,"VÁLIDA"),"")</f>
        <v/>
      </c>
      <c r="F17" s="51" t="str">
        <f>IF(AND('03 Registro MTTR'!$F$7="LISTO",B17&gt;0),C17+E17,"")</f>
        <v/>
      </c>
      <c r="G17" s="51" t="str">
        <f>IF(AND('03 Registro MTTR'!$F$7="LISTO",B17&gt;0),F17/B17,"")</f>
        <v/>
      </c>
      <c r="H17" s="50" t="str">
        <f>IF(NOT('03 Registro MTTR'!$F$7="LISTO"),"REVISAR REGISTRO",IF(B17=0,"SIN REPARACIONES","VÁLIDA"))</f>
        <v>SIN REPARACIONES</v>
      </c>
    </row>
    <row r="18" spans="1:8" ht="28.05" customHeight="1">
      <c r="A18" s="52">
        <v>6</v>
      </c>
      <c r="B18" s="52">
        <f>IF('03 Registro MTTR'!$F$7="LISTO",COUNTIFS('03 Registro MTTR'!$C$14:$C$43,$A18,'03 Registro MTTR'!$L$14:$L$43,"VÁLIDA"),"")</f>
        <v>0</v>
      </c>
      <c r="C18" s="53" t="str">
        <f>IF(AND('03 Registro MTTR'!$F$7="LISTO",B18&gt;0),SUMIFS('03 Registro MTTR'!$I$14:$I$43,'03 Registro MTTR'!$C$14:$C$43,$A18,'03 Registro MTTR'!$L$14:$L$43,"VÁLIDA"),"")</f>
        <v/>
      </c>
      <c r="D18" s="53" t="str">
        <f>IF(AND('03 Registro MTTR'!$F$7="LISTO",B18&gt;0),C18/B18,"")</f>
        <v/>
      </c>
      <c r="E18" s="53" t="str">
        <f>IF(AND('03 Registro MTTR'!$F$7="LISTO",B18&gt;0),SUMIFS('03 Registro MTTR'!$H$14:$H$43,'03 Registro MTTR'!$C$14:$C$43,$A18,'03 Registro MTTR'!$L$14:$L$43,"VÁLIDA"),"")</f>
        <v/>
      </c>
      <c r="F18" s="53" t="str">
        <f>IF(AND('03 Registro MTTR'!$F$7="LISTO",B18&gt;0),C18+E18,"")</f>
        <v/>
      </c>
      <c r="G18" s="53" t="str">
        <f>IF(AND('03 Registro MTTR'!$F$7="LISTO",B18&gt;0),F18/B18,"")</f>
        <v/>
      </c>
      <c r="H18" s="52" t="str">
        <f>IF(NOT('03 Registro MTTR'!$F$7="LISTO"),"REVISAR REGISTRO",IF(B18=0,"SIN REPARACIONES","VÁLIDA"))</f>
        <v>SIN REPARACIONES</v>
      </c>
    </row>
    <row r="19" spans="1:8">
      <c r="A19" s="42"/>
      <c r="B19" s="42"/>
      <c r="C19" s="42"/>
      <c r="D19" s="42"/>
      <c r="E19" s="42"/>
      <c r="F19" s="42"/>
      <c r="G19" s="42"/>
      <c r="H19" s="42"/>
    </row>
    <row r="20" spans="1:8" ht="28.05" customHeight="1">
      <c r="A20" s="43" t="s">
        <v>220</v>
      </c>
      <c r="B20" s="43"/>
      <c r="C20" s="43"/>
      <c r="D20" s="43"/>
      <c r="E20" s="43"/>
      <c r="F20" s="43"/>
      <c r="G20" s="43"/>
      <c r="H20" s="43"/>
    </row>
    <row r="21" spans="1:8">
      <c r="A21" s="42"/>
      <c r="B21" s="42"/>
      <c r="C21" s="42"/>
      <c r="D21" s="42"/>
      <c r="E21" s="42"/>
      <c r="F21" s="42"/>
      <c r="G21" s="42"/>
      <c r="H21" s="42"/>
    </row>
    <row r="22" spans="1:8" ht="31.95" customHeight="1">
      <c r="A22" s="49" t="s">
        <v>221</v>
      </c>
      <c r="B22" s="49" t="s">
        <v>222</v>
      </c>
      <c r="C22" s="49" t="s">
        <v>223</v>
      </c>
      <c r="D22" s="49" t="s">
        <v>33</v>
      </c>
      <c r="E22" s="42"/>
      <c r="F22" s="42"/>
      <c r="G22" s="42"/>
      <c r="H22" s="42"/>
    </row>
    <row r="23" spans="1:8" ht="33" customHeight="1">
      <c r="A23" s="54" t="s">
        <v>90</v>
      </c>
      <c r="B23" s="51">
        <f>IF('03 Registro MTTR'!$F$7="LISTO",SUMIF('03 Registro MTTR'!$L$14:$L$43,"VÁLIDA",'03 Registro MTTR'!$E$14:$E$43),"")</f>
        <v>3.65</v>
      </c>
      <c r="C23" s="55">
        <f>IF(AND('03 Registro MTTR'!$F$7="LISTO",'03 Registro MTTR'!$H$7&gt;0),B23/'03 Registro MTTR'!$H$7,"")</f>
        <v>0.20277777777777778</v>
      </c>
      <c r="D23" s="54" t="s">
        <v>224</v>
      </c>
      <c r="E23" s="42"/>
      <c r="F23" s="42"/>
      <c r="G23" s="42"/>
      <c r="H23" s="42"/>
    </row>
    <row r="24" spans="1:8" ht="33" customHeight="1">
      <c r="A24" s="54" t="s">
        <v>94</v>
      </c>
      <c r="B24" s="51">
        <f>IF('03 Registro MTTR'!$F$7="LISTO",SUMIF('03 Registro MTTR'!$L$14:$L$43,"VÁLIDA",'03 Registro MTTR'!$F$14:$F$43),"")</f>
        <v>11.450000000000001</v>
      </c>
      <c r="C24" s="55">
        <f>IF(AND('03 Registro MTTR'!$F$7="LISTO",'03 Registro MTTR'!$H$7&gt;0),B24/'03 Registro MTTR'!$H$7,"")</f>
        <v>0.63611111111111118</v>
      </c>
      <c r="D24" s="54" t="s">
        <v>225</v>
      </c>
      <c r="E24" s="42"/>
      <c r="F24" s="42"/>
      <c r="G24" s="42"/>
      <c r="H24" s="42"/>
    </row>
    <row r="25" spans="1:8" ht="33" customHeight="1">
      <c r="A25" s="54" t="s">
        <v>97</v>
      </c>
      <c r="B25" s="51">
        <f>IF('03 Registro MTTR'!$F$7="LISTO",SUMIF('03 Registro MTTR'!$L$14:$L$43,"VÁLIDA",'03 Registro MTTR'!$G$14:$G$43),"")</f>
        <v>2.9000000000000004</v>
      </c>
      <c r="C25" s="55">
        <f>IF(AND('03 Registro MTTR'!$F$7="LISTO",'03 Registro MTTR'!$H$7&gt;0),B25/'03 Registro MTTR'!$H$7,"")</f>
        <v>0.16111111111111112</v>
      </c>
      <c r="D25" s="54" t="s">
        <v>226</v>
      </c>
      <c r="E25" s="42"/>
      <c r="F25" s="42"/>
      <c r="G25" s="42"/>
      <c r="H25" s="42"/>
    </row>
    <row r="26" spans="1:8">
      <c r="A26" s="42"/>
      <c r="B26" s="42"/>
      <c r="C26" s="42"/>
      <c r="D26" s="42"/>
      <c r="E26" s="42"/>
      <c r="F26" s="42"/>
      <c r="G26" s="42"/>
      <c r="H26" s="42"/>
    </row>
    <row r="27" spans="1:8" ht="37.950000000000003" customHeight="1">
      <c r="A27" s="56" t="s">
        <v>227</v>
      </c>
      <c r="B27" s="56"/>
      <c r="C27" s="56"/>
      <c r="D27" s="56"/>
      <c r="E27" s="56"/>
      <c r="F27" s="56"/>
      <c r="G27" s="56"/>
      <c r="H27" s="56"/>
    </row>
    <row r="28" spans="1:8">
      <c r="A28" s="42"/>
      <c r="B28" s="42"/>
      <c r="C28" s="42"/>
      <c r="D28" s="42"/>
      <c r="E28" s="42"/>
      <c r="F28" s="42"/>
      <c r="G28" s="42"/>
      <c r="H28" s="42"/>
    </row>
    <row r="29" spans="1:8" ht="28.05" customHeight="1">
      <c r="A29" s="48" t="s">
        <v>228</v>
      </c>
      <c r="B29" s="48"/>
      <c r="C29" s="48"/>
      <c r="D29" s="48"/>
      <c r="E29" s="48"/>
      <c r="F29" s="48"/>
      <c r="G29" s="48"/>
      <c r="H29" s="48"/>
    </row>
    <row r="30" spans="1:8">
      <c r="A30" s="42"/>
      <c r="B30" s="42"/>
      <c r="C30" s="42"/>
      <c r="D30" s="42"/>
      <c r="E30" s="42"/>
      <c r="F30" s="42"/>
      <c r="G30" s="42"/>
      <c r="H30" s="42"/>
    </row>
    <row r="31" spans="1:8" ht="39" customHeight="1">
      <c r="A31" s="49" t="s">
        <v>229</v>
      </c>
      <c r="B31" s="49" t="s">
        <v>13</v>
      </c>
      <c r="C31" s="49" t="s">
        <v>230</v>
      </c>
      <c r="D31" s="49" t="s">
        <v>231</v>
      </c>
      <c r="E31" s="49" t="s">
        <v>232</v>
      </c>
      <c r="F31" s="49" t="s">
        <v>15</v>
      </c>
      <c r="G31" s="49" t="s">
        <v>233</v>
      </c>
      <c r="H31" s="49" t="s">
        <v>234</v>
      </c>
    </row>
    <row r="32" spans="1:8" ht="40.049999999999997" customHeight="1">
      <c r="A32" s="25" t="s">
        <v>235</v>
      </c>
      <c r="B32" s="25">
        <v>3</v>
      </c>
      <c r="C32" s="25" t="s">
        <v>236</v>
      </c>
      <c r="D32" s="25" t="s">
        <v>237</v>
      </c>
      <c r="E32" s="25" t="s">
        <v>238</v>
      </c>
      <c r="F32" s="25" t="s">
        <v>239</v>
      </c>
      <c r="G32" s="26">
        <v>46127</v>
      </c>
      <c r="H32" s="25" t="s">
        <v>240</v>
      </c>
    </row>
    <row r="33" spans="1:8" ht="40.049999999999997" customHeight="1">
      <c r="A33" s="25" t="s">
        <v>241</v>
      </c>
      <c r="B33" s="25">
        <v>3</v>
      </c>
      <c r="C33" s="25" t="s">
        <v>242</v>
      </c>
      <c r="D33" s="25" t="s">
        <v>243</v>
      </c>
      <c r="E33" s="25" t="s">
        <v>244</v>
      </c>
      <c r="F33" s="25" t="s">
        <v>245</v>
      </c>
      <c r="G33" s="26">
        <v>46142</v>
      </c>
      <c r="H33" s="25" t="s">
        <v>246</v>
      </c>
    </row>
    <row r="34" spans="1:8" ht="40.049999999999997" customHeight="1">
      <c r="A34" s="25"/>
      <c r="B34" s="25"/>
      <c r="C34" s="25"/>
      <c r="D34" s="25"/>
      <c r="E34" s="25"/>
      <c r="F34" s="25"/>
      <c r="G34" s="26"/>
      <c r="H34" s="25"/>
    </row>
    <row r="35" spans="1:8" ht="40.049999999999997" customHeight="1">
      <c r="A35" s="25"/>
      <c r="B35" s="25"/>
      <c r="C35" s="25"/>
      <c r="D35" s="25"/>
      <c r="E35" s="25"/>
      <c r="F35" s="25"/>
      <c r="G35" s="26"/>
      <c r="H35" s="25"/>
    </row>
    <row r="36" spans="1:8" ht="40.049999999999997" customHeight="1">
      <c r="A36" s="25"/>
      <c r="B36" s="25"/>
      <c r="C36" s="25"/>
      <c r="D36" s="25"/>
      <c r="E36" s="25"/>
      <c r="F36" s="25"/>
      <c r="G36" s="26"/>
      <c r="H36" s="25"/>
    </row>
    <row r="37" spans="1:8" ht="40.049999999999997" customHeight="1">
      <c r="A37" s="25"/>
      <c r="B37" s="25"/>
      <c r="C37" s="25"/>
      <c r="D37" s="25"/>
      <c r="E37" s="25"/>
      <c r="F37" s="25"/>
      <c r="G37" s="26"/>
      <c r="H37" s="25"/>
    </row>
    <row r="38" spans="1:8" ht="40.049999999999997" customHeight="1">
      <c r="A38" s="25"/>
      <c r="B38" s="25"/>
      <c r="C38" s="25"/>
      <c r="D38" s="25"/>
      <c r="E38" s="25"/>
      <c r="F38" s="25"/>
      <c r="G38" s="26"/>
      <c r="H38" s="25"/>
    </row>
    <row r="39" spans="1:8" ht="40.049999999999997" customHeight="1">
      <c r="A39" s="25"/>
      <c r="B39" s="25"/>
      <c r="C39" s="25"/>
      <c r="D39" s="25"/>
      <c r="E39" s="25"/>
      <c r="F39" s="25"/>
      <c r="G39" s="26"/>
      <c r="H39" s="25"/>
    </row>
  </sheetData>
  <sheetProtection algorithmName="SHA-512" hashValue="NNrcFPJSu2bu97MXbuDjJwKiczu9AUi6UuTWBvMCeqbfR0xsDqRV+SDUtPdJwimJFpwzUFYTtopHONlKt9F86Q==" saltValue="SYTX7RnoFweg6XDW/STH3A==" spinCount="100000" sheet="1" objects="1" scenarios="1" formatCells="0" formatColumns="0" formatRows="0" insertColumns="0" insertRows="0" sort="0" autoFilter="0" pivotTables="0"/>
  <mergeCells count="17">
    <mergeCell ref="J2:K4"/>
    <mergeCell ref="J5:K5"/>
    <mergeCell ref="A8:H8"/>
    <mergeCell ref="A10:H10"/>
    <mergeCell ref="A20:H20"/>
    <mergeCell ref="A27:H27"/>
    <mergeCell ref="A29:H29"/>
    <mergeCell ref="A1:H1"/>
    <mergeCell ref="A2:H2"/>
    <mergeCell ref="A4:B4"/>
    <mergeCell ref="A5:B6"/>
    <mergeCell ref="C4:D4"/>
    <mergeCell ref="C5:D6"/>
    <mergeCell ref="E4:F4"/>
    <mergeCell ref="E5:F6"/>
    <mergeCell ref="G4:H4"/>
    <mergeCell ref="G5:H6"/>
  </mergeCells>
  <conditionalFormatting sqref="H13:H18">
    <cfRule type="expression" dxfId="1" priority="1">
      <formula>H13="REVISAR REGISTRO"</formula>
    </cfRule>
    <cfRule type="expression" dxfId="0" priority="2">
      <formula>H13="VÁLIDA"</formula>
    </cfRule>
  </conditionalFormatting>
  <dataValidations count="3">
    <dataValidation type="whole" sqref="B32:B39" xr:uid="{00000000-0002-0000-0300-000000000000}">
      <formula1>1</formula1>
      <formula2>6</formula2>
    </dataValidation>
    <dataValidation type="list" sqref="F32:F39" xr:uid="{00000000-0002-0000-0300-000001000000}">
      <formula1>"Pendiente,En curso,Completada,Descartada"</formula1>
    </dataValidation>
    <dataValidation type="date" sqref="G32:G39" xr:uid="{00000000-0002-0000-0300-000002000000}">
      <formula1>36526</formula1>
      <formula2>73415</formula2>
    </dataValidation>
  </dataValidations>
  <hyperlinks>
    <hyperlink ref="J5" r:id="rId1" xr:uid="{6A229F95-9CF7-46BF-BE37-2691B923118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01 Instrucciones</vt:lpstr>
      <vt:lpstr>02 Glosario</vt:lpstr>
      <vt:lpstr>03 Registro MTTR</vt:lpstr>
      <vt:lpstr>04 Análisis MTTR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2026-10-16T00:08:32Z</dcterms:modified>
</cp:coreProperties>
</file>