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E5FA555C-092F-4855-9F46-895AC3126A8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1_Instrucciones" sheetId="1" r:id="rId1"/>
    <sheet name="02_Glosario" sheetId="2" r:id="rId2"/>
    <sheet name="03_Supuestos" sheetId="3" r:id="rId3"/>
    <sheet name="04_Escenarios" sheetId="4" r:id="rId4"/>
    <sheet name="05_Valoracion" sheetId="5" r:id="rId5"/>
    <sheet name="06_Sensibilidad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6" l="1"/>
  <c r="E11" i="6"/>
  <c r="D10" i="6"/>
  <c r="C10" i="6"/>
  <c r="B10" i="6"/>
  <c r="E10" i="6" s="1"/>
  <c r="E9" i="6"/>
  <c r="B19" i="5"/>
  <c r="B18" i="5"/>
  <c r="C11" i="5"/>
  <c r="C10" i="5"/>
  <c r="C12" i="5" s="1"/>
  <c r="C9" i="5"/>
  <c r="B25" i="4"/>
  <c r="B24" i="4"/>
  <c r="B22" i="4"/>
  <c r="B23" i="4" s="1"/>
  <c r="B26" i="4" s="1"/>
  <c r="B21" i="5" s="1"/>
  <c r="D14" i="4"/>
  <c r="C14" i="4"/>
  <c r="B14" i="4"/>
  <c r="D13" i="4"/>
  <c r="D15" i="4" s="1"/>
  <c r="D16" i="4" s="1"/>
  <c r="B11" i="5" s="1"/>
  <c r="D11" i="5" s="1"/>
  <c r="C13" i="4"/>
  <c r="C15" i="4" s="1"/>
  <c r="B13" i="4"/>
  <c r="B15" i="4" s="1"/>
  <c r="D12" i="4"/>
  <c r="C12" i="4"/>
  <c r="C16" i="4" s="1"/>
  <c r="B10" i="5" s="1"/>
  <c r="D10" i="5" s="1"/>
  <c r="B12" i="4"/>
  <c r="B16" i="4" s="1"/>
  <c r="B9" i="5" s="1"/>
  <c r="D9" i="5" s="1"/>
  <c r="D12" i="5" s="1"/>
  <c r="D8" i="4"/>
  <c r="D10" i="4" s="1"/>
  <c r="C8" i="4"/>
  <c r="C10" i="4" s="1"/>
  <c r="B8" i="4"/>
  <c r="B10" i="4" s="1"/>
  <c r="B25" i="3"/>
  <c r="B24" i="3"/>
  <c r="B23" i="3"/>
  <c r="B22" i="3"/>
  <c r="B21" i="3"/>
  <c r="B20" i="3"/>
  <c r="H11" i="6" l="1"/>
  <c r="H9" i="6"/>
  <c r="H10" i="6"/>
  <c r="H12" i="6"/>
  <c r="B17" i="5"/>
  <c r="B20" i="5" s="1"/>
  <c r="F10" i="5" s="1"/>
  <c r="F9" i="6" l="1"/>
  <c r="G9" i="6"/>
  <c r="F11" i="6"/>
  <c r="G11" i="6" s="1"/>
  <c r="F12" i="6"/>
  <c r="G12" i="6" s="1"/>
  <c r="F10" i="6"/>
  <c r="G10" i="6" s="1"/>
</calcChain>
</file>

<file path=xl/sharedStrings.xml><?xml version="1.0" encoding="utf-8"?>
<sst xmlns="http://schemas.openxmlformats.org/spreadsheetml/2006/main" count="368" uniqueCount="237">
  <si>
    <t>Plantilla Método First Chicago | InfoExperiencia</t>
  </si>
  <si>
    <t>Objetivo: estimar el valor de un negocio mediante escenarios pesimista, base y optimista, ponderados por su probabilidad de ocurrencia.</t>
  </si>
  <si>
    <t>Cómo usar esta plantilla</t>
  </si>
  <si>
    <t>Paso</t>
  </si>
  <si>
    <t>Qué debes hacer</t>
  </si>
  <si>
    <t>Dónde</t>
  </si>
  <si>
    <t>1</t>
  </si>
  <si>
    <t>Lee esta hoja completa y revisa el Glosario antes de editar.</t>
  </si>
  <si>
    <t>01_Instrucciones / 02_Glosario</t>
  </si>
  <si>
    <t>2</t>
  </si>
  <si>
    <t>En Supuestos, reemplaza únicamente las celdas amarillas con texto azul por los datos de tu negocio.</t>
  </si>
  <si>
    <t>03_Supuestos</t>
  </si>
  <si>
    <t>3</t>
  </si>
  <si>
    <t>En Escenarios, cambia la descripción, los ingresos al final del horizonte, el múltiplo de salida y la probabilidad de cada escenario.</t>
  </si>
  <si>
    <t>04_Escenarios</t>
  </si>
  <si>
    <t>4</t>
  </si>
  <si>
    <t>No borres ni sobrescribas las celdas con fórmulas. Los cálculos se actualizan automáticamente.</t>
  </si>
  <si>
    <t>04_Escenarios / 05_Valoracion</t>
  </si>
  <si>
    <t>5</t>
  </si>
  <si>
    <t>Revisa los controles. Si aparece FALTA INFORMACIÓN o REVISAR, corrige los datos antes de interpretar cualquier valoración.</t>
  </si>
  <si>
    <t>03_Supuestos / 04_Escenarios</t>
  </si>
  <si>
    <t>6</t>
  </si>
  <si>
    <t>Solo interpreta el Enterprise Value y el Equity Value cuando el Estado general del modelo sea OK.</t>
  </si>
  <si>
    <t>05_Valoracion</t>
  </si>
  <si>
    <t>7</t>
  </si>
  <si>
    <t>Usa Sensibilidad para probar probabilidades alternativas. Cada fila también debe mostrar estado OK antes de interpretar sus resultados.</t>
  </si>
  <si>
    <t>06_Sensibilidad</t>
  </si>
  <si>
    <t>8</t>
  </si>
  <si>
    <t>Borra los datos del ejemplo y reemplázalos por los tuyos; no es necesario crear hojas nuevas.</t>
  </si>
  <si>
    <t>03 a 06</t>
  </si>
  <si>
    <t>Leyenda visual</t>
  </si>
  <si>
    <t>Apariencia</t>
  </si>
  <si>
    <t>Significado</t>
  </si>
  <si>
    <t>Fondo amarillo + texto azul</t>
  </si>
  <si>
    <t>Dato editable por el usuario.</t>
  </si>
  <si>
    <t>Texto verde</t>
  </si>
  <si>
    <t>Fórmula vinculada a otra hoja.</t>
  </si>
  <si>
    <t>Texto negro</t>
  </si>
  <si>
    <t>Cálculo realizado en la misma hoja.</t>
  </si>
  <si>
    <t>Encabezado azul marino</t>
  </si>
  <si>
    <t>Sección o resultado clave.</t>
  </si>
  <si>
    <t>Importante antes de interpretar el resultado</t>
  </si>
  <si>
    <t>•</t>
  </si>
  <si>
    <t>First Chicago no entrega un precio garantizado de venta; entrega una valoración basada en los supuestos y probabilidades utilizados.</t>
  </si>
  <si>
    <t>Las probabilidades no tienen una distribución estándar. Debes justificarlas con información de tu negocio.</t>
  </si>
  <si>
    <t>FALTA INFORMACIÓN significa que falta un dato obligatorio o que una celda numérica contiene texto; REVISAR significa que existe un dato fuera de rango o una configuración inválida.</t>
  </si>
  <si>
    <t>Si el Estado general del modelo no es OK, la plantilla bloquea el resultado final para evitar una valoración aparentemente válida.</t>
  </si>
  <si>
    <t>El ejemplo usa un negocio SaaS B2B y valores didácticos. No representan tasas, múltiplos ni referencias estándar de mercado.</t>
  </si>
  <si>
    <t>Esta plantilla es básica-intermedia: no modela estados financieros completos, cap table, dilución, rondas de inversión ni ajustes avanzados de deuda/caja.</t>
  </si>
  <si>
    <t>Ejemplo incluido: startup SaaS B2B latinoamericana con ingresos anuales actuales de 600.000 USD, horizonte de 4 años, tasa de descuento de 25 %, caja de 200.000 y deuda de 100.000.</t>
  </si>
  <si>
    <t>Glosario | Método First Chicago</t>
  </si>
  <si>
    <t>Término</t>
  </si>
  <si>
    <t>Definición sencilla</t>
  </si>
  <si>
    <t>Uso en la plantilla</t>
  </si>
  <si>
    <t>Nota</t>
  </si>
  <si>
    <t>Método First Chicago</t>
  </si>
  <si>
    <t>Método de valoración que combina valores de distintos escenarios según su probabilidad.</t>
  </si>
  <si>
    <t>Resultado principal</t>
  </si>
  <si>
    <t>No predice un único futuro.</t>
  </si>
  <si>
    <t>Escenario pesimista</t>
  </si>
  <si>
    <t>Evolución desfavorable pero plausible del negocio.</t>
  </si>
  <si>
    <t>Escenarios</t>
  </si>
  <si>
    <t>No debe ser un número arbitrario.</t>
  </si>
  <si>
    <t>Escenario base</t>
  </si>
  <si>
    <t>Evolución considerada razonable bajo el plan actual.</t>
  </si>
  <si>
    <t>No significa que sea el resultado seguro.</t>
  </si>
  <si>
    <t>Escenario optimista</t>
  </si>
  <si>
    <t>Evolución favorable y plausible del negocio.</t>
  </si>
  <si>
    <t>Debe poder justificarse.</t>
  </si>
  <si>
    <t>Probabilidad</t>
  </si>
  <si>
    <t>Peso asignado a cada escenario según la posibilidad estimada de ocurrencia.</t>
  </si>
  <si>
    <t>Escenarios / Sensibilidad</t>
  </si>
  <si>
    <t>Las probabilidades deben sumar 100 %.</t>
  </si>
  <si>
    <t>Horizonte</t>
  </si>
  <si>
    <t>Número de años hasta el momento en que se estima el valor de salida.</t>
  </si>
  <si>
    <t>Supuestos</t>
  </si>
  <si>
    <t>Ejemplo: 4 años.</t>
  </si>
  <si>
    <t>Ingresos actuales</t>
  </si>
  <si>
    <t>Ventas o ingresos anuales desde los que parte el análisis.</t>
  </si>
  <si>
    <t>Usa la misma unidad monetaria en todo el archivo.</t>
  </si>
  <si>
    <t>Ingresos de salida</t>
  </si>
  <si>
    <t>Ingresos anuales estimados al final del horizonte en cada escenario.</t>
  </si>
  <si>
    <t>Cambian según el escenario.</t>
  </si>
  <si>
    <t>CAGR</t>
  </si>
  <si>
    <t>Tasa anual compuesta necesaria para pasar de los ingresos actuales a los ingresos de salida.</t>
  </si>
  <si>
    <t>Se calcula automáticamente.</t>
  </si>
  <si>
    <t>Múltiplo de salida</t>
  </si>
  <si>
    <t>Factor aplicado a los ingresos de salida para estimar el valor de empresa al final del horizonte.</t>
  </si>
  <si>
    <t>Debe justificarse; no existe un múltiplo universal.</t>
  </si>
  <si>
    <t>Valor terminal / de salida</t>
  </si>
  <si>
    <t>Valor estimado del negocio al final del horizonte.</t>
  </si>
  <si>
    <t>En esta plantilla se calcula con múltiplo de ingresos.</t>
  </si>
  <si>
    <t>Tasa de descuento</t>
  </si>
  <si>
    <t>Tasa utilizada para convertir un valor futuro a valor presente.</t>
  </si>
  <si>
    <t>Supuestos / Escenarios</t>
  </si>
  <si>
    <t>Debe ser coherente con el riesgo y el enfoque de valoración.</t>
  </si>
  <si>
    <t>Valor presente</t>
  </si>
  <si>
    <t>Valor actual de una cantidad que se espera recibir en el futuro.</t>
  </si>
  <si>
    <t>Enterprise Value</t>
  </si>
  <si>
    <t>Valor de las operaciones del negocio antes del ajuste por caja y deuda.</t>
  </si>
  <si>
    <t>Valoración</t>
  </si>
  <si>
    <t>También llamado valor de empresa.</t>
  </si>
  <si>
    <t>Caja</t>
  </si>
  <si>
    <t>Efectivo y equivalentes considerados para pasar de Enterprise Value a Equity Value.</t>
  </si>
  <si>
    <t>Supuestos / Valoración</t>
  </si>
  <si>
    <t>Ejemplo simplificado.</t>
  </si>
  <si>
    <t>Deuda financiera</t>
  </si>
  <si>
    <t>Obligaciones financieras restadas para llegar al valor del patrimonio.</t>
  </si>
  <si>
    <t>No incluye automáticamente todas las posibles obligaciones.</t>
  </si>
  <si>
    <t>Equity Value</t>
  </si>
  <si>
    <t>Valor atribuible a los propietarios después de ajustar Enterprise Value por caja y deuda.</t>
  </si>
  <si>
    <t>Valor del patrimonio.</t>
  </si>
  <si>
    <t>Valor ponderado</t>
  </si>
  <si>
    <t>Valor de un escenario multiplicado por su probabilidad.</t>
  </si>
  <si>
    <t>Los tres valores ponderados se suman.</t>
  </si>
  <si>
    <t>Sensibilidad</t>
  </si>
  <si>
    <t>Prueba que muestra cómo cambia la valoración cuando modificas probabilidades u otros supuestos.</t>
  </si>
  <si>
    <t>Ayuda a detectar dependencia de un supuesto.</t>
  </si>
  <si>
    <t>Estado general del modelo</t>
  </si>
  <si>
    <t>Control que indica si los datos permiten interpretar la valoración final.</t>
  </si>
  <si>
    <t>Debe mostrar OK antes de usar el resultado.</t>
  </si>
  <si>
    <t>FALTA INFORMACIÓN</t>
  </si>
  <si>
    <t>Alerta que aparece cuando falta un dato obligatorio o una entrada numérica no es válida.</t>
  </si>
  <si>
    <t>Controles</t>
  </si>
  <si>
    <t>Completa o corrige el dato antes de continuar.</t>
  </si>
  <si>
    <t>REVISAR</t>
  </si>
  <si>
    <t>Alerta que aparece cuando existe un dato fuera de rango o una configuración incoherente.</t>
  </si>
  <si>
    <t>Corrige la entrada indicada antes de interpretar resultados.</t>
  </si>
  <si>
    <t>Supuestos generales | Ejemplo editable</t>
  </si>
  <si>
    <t>Edita únicamente las celdas amarillas con texto azul. Mantén una sola unidad monetaria en todo el archivo. El ejemplo corresponde a la startup SaaS B2B utilizada en la entrada.</t>
  </si>
  <si>
    <t>Datos generales del negocio</t>
  </si>
  <si>
    <t>Dato</t>
  </si>
  <si>
    <t>Valor / unidad</t>
  </si>
  <si>
    <t>Fuente / nota</t>
  </si>
  <si>
    <t>Nombre del negocio</t>
  </si>
  <si>
    <t>NubeB2B SaaS</t>
  </si>
  <si>
    <t>Ejemplo didáctico InfoExperiencia</t>
  </si>
  <si>
    <t>Unidad monetaria</t>
  </si>
  <si>
    <t>USD</t>
  </si>
  <si>
    <t>Cámbiala si trabajarás en COP, MXN, PEN, CLP, etc.</t>
  </si>
  <si>
    <t>Ingresos anuales actuales</t>
  </si>
  <si>
    <t>Horizonte de valoración (años)</t>
  </si>
  <si>
    <t>Ejemplo didáctico; no es una tasa estándar First Chicago</t>
  </si>
  <si>
    <t>Chequeo rápido</t>
  </si>
  <si>
    <t>Control</t>
  </si>
  <si>
    <t>Resultado</t>
  </si>
  <si>
    <t>Qué hacer</t>
  </si>
  <si>
    <t>Nombre y unidad monetaria</t>
  </si>
  <si>
    <t>Completa ambos campos.</t>
  </si>
  <si>
    <t>Ingresos actuales &gt; 0</t>
  </si>
  <si>
    <t>Ingresa un número mayor que 0.</t>
  </si>
  <si>
    <t>Horizonte entero entre 1 y 10</t>
  </si>
  <si>
    <t>Usa un número entero entre 1 y 10.</t>
  </si>
  <si>
    <t>Tasa &gt; 0 % y &lt; 100 %</t>
  </si>
  <si>
    <t>Usa una tasa dentro del rango.</t>
  </si>
  <si>
    <t>Caja &gt;= 0</t>
  </si>
  <si>
    <t>Usa un número mayor o igual que 0.</t>
  </si>
  <si>
    <t>Deuda financiera &gt;= 0</t>
  </si>
  <si>
    <t>Escenarios First Chicago | Captura y cálculo</t>
  </si>
  <si>
    <t>Cambia las celdas amarillas con texto azul. El resto se calcula automáticamente. Construye escenarios económicamente distintos y documenta la lógica de cada uno.</t>
  </si>
  <si>
    <t>Variable</t>
  </si>
  <si>
    <t>Pesimista</t>
  </si>
  <si>
    <t>Base</t>
  </si>
  <si>
    <t>Optimista</t>
  </si>
  <si>
    <t>Interpretación</t>
  </si>
  <si>
    <t>Descripción</t>
  </si>
  <si>
    <t>Crecimiento lento; mayor churn y menor poder de precio.</t>
  </si>
  <si>
    <t>Crecimiento según plan.</t>
  </si>
  <si>
    <t>Mayor retención, expansión rápida y mejor eficiencia.</t>
  </si>
  <si>
    <t>Explica qué tendría que ocurrir.</t>
  </si>
  <si>
    <t>Ingresos actuales (moneda)</t>
  </si>
  <si>
    <t>Vinculados a Supuestos.</t>
  </si>
  <si>
    <t>Ingresos al final del horizonte (moneda)</t>
  </si>
  <si>
    <t>Editable por escenario.</t>
  </si>
  <si>
    <t>CAGR implícito</t>
  </si>
  <si>
    <t>Crecimiento anual compuesto necesario.</t>
  </si>
  <si>
    <t>Editable; no existe un múltiplo estándar.</t>
  </si>
  <si>
    <t>Enterprise Value al final (moneda)</t>
  </si>
  <si>
    <t>Ingresos de salida × múltiplo.</t>
  </si>
  <si>
    <t>Horizonte (años)</t>
  </si>
  <si>
    <t>Vinculado a Supuestos.</t>
  </si>
  <si>
    <t>Vinculada a Supuestos.</t>
  </si>
  <si>
    <t>Factor de descuento</t>
  </si>
  <si>
    <t>1 / (1 + tasa)^años.</t>
  </si>
  <si>
    <t>Enterprise Value presente (moneda)</t>
  </si>
  <si>
    <t>Valor futuro llevado a hoy.</t>
  </si>
  <si>
    <t>Debe sumar 100 %.</t>
  </si>
  <si>
    <t>Control de probabilidades</t>
  </si>
  <si>
    <t>Acción</t>
  </si>
  <si>
    <t>Suma de probabilidades</t>
  </si>
  <si>
    <t>Debe ser exactamente 100 %.</t>
  </si>
  <si>
    <t>Probabilidades válidas</t>
  </si>
  <si>
    <t>Cada probabilidad debe ser numérica y estar entre 0 % y 100 %.</t>
  </si>
  <si>
    <t>Ingresos de salida y múltiplos</t>
  </si>
  <si>
    <t>Los seis datos deben ser numéricos y mayores que 0.</t>
  </si>
  <si>
    <t>Descripción de escenarios</t>
  </si>
  <si>
    <t>Completa las tres descripciones.</t>
  </si>
  <si>
    <t>Estado de escenarios</t>
  </si>
  <si>
    <t>Solo continúa si indica OK.</t>
  </si>
  <si>
    <t>Resultado | Valoración First Chicago</t>
  </si>
  <si>
    <t>Esta hoja resume la valoración. Interpreta los resultados únicamente cuando el Estado general del modelo sea OK.</t>
  </si>
  <si>
    <t>Resumen por escenario</t>
  </si>
  <si>
    <t>Escenario</t>
  </si>
  <si>
    <t>Valor ponderado (moneda)</t>
  </si>
  <si>
    <t>Resultado clave</t>
  </si>
  <si>
    <t>TOTAL / FIRST CHICAGO</t>
  </si>
  <si>
    <t>Equity Value estimado</t>
  </si>
  <si>
    <t>Puente de Enterprise Value a Equity Value</t>
  </si>
  <si>
    <t>Concepto</t>
  </si>
  <si>
    <t>Valor</t>
  </si>
  <si>
    <t>Lectura</t>
  </si>
  <si>
    <t>Enterprise Value First Chicago</t>
  </si>
  <si>
    <t>Suma de los valores ponderados.</t>
  </si>
  <si>
    <t>+ Caja</t>
  </si>
  <si>
    <t>Ajuste simplificado.</t>
  </si>
  <si>
    <t>− Deuda financiera</t>
  </si>
  <si>
    <t>Valor atribuible a los propietarios.</t>
  </si>
  <si>
    <t>OK = calculable. REVISAR/FALTA INFORMACIÓN = corrige datos antes de interpretar.</t>
  </si>
  <si>
    <t>Sensibilidad | Probabilidades de escenarios</t>
  </si>
  <si>
    <t>Prueba cómo cambia la valoración al modificar las probabilidades. Los valores de los escenarios se mantienen constantes y solo cambia su peso.</t>
  </si>
  <si>
    <t>Casos de sensibilidad</t>
  </si>
  <si>
    <t>Caso</t>
  </si>
  <si>
    <t>Prob. pesimista</t>
  </si>
  <si>
    <t>Prob. base</t>
  </si>
  <si>
    <t>Prob. optimista</t>
  </si>
  <si>
    <t>Suma</t>
  </si>
  <si>
    <t>Enterprise Value (moneda)</t>
  </si>
  <si>
    <t>Equity Value (moneda)</t>
  </si>
  <si>
    <t>Estado</t>
  </si>
  <si>
    <t>Más conservador</t>
  </si>
  <si>
    <t>Actual / ejemplo</t>
  </si>
  <si>
    <t>Más optimista</t>
  </si>
  <si>
    <t>Caso personalizado</t>
  </si>
  <si>
    <t>Cómo leer la sensibilidad</t>
  </si>
  <si>
    <t>Si el Equity Value cambia mucho con pequeños ajustes en las probabilidades, la valoración es sensible a la visión que tienes sobre el futuro del negocio. Usa esta hoja para discutir qué escenario está mejor respaldado por evidencia, no para buscar el resultado que más te conviene.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</si>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</sst>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[Red]\(#,##0\);\-"/>
    <numFmt numFmtId="165" formatCode="0.0%;[Red]\(0.0%\);\-"/>
    <numFmt numFmtId="166" formatCode="0.0\x;[Red]\(0.0\x\);\-"/>
    <numFmt numFmtId="167" formatCode="0.000"/>
  </numFmts>
  <fonts count="14">
    <font>
      <sz val="11"/>
      <name val="Carlito"/>
    </font>
    <font>
      <b/>
      <sz val="10"/>
      <color rgb="FFFFFFFF"/>
      <name val="Aptos"/>
      <family val="2"/>
    </font>
    <font>
      <sz val="10"/>
      <name val="Aptos"/>
      <family val="2"/>
    </font>
    <font>
      <sz val="10"/>
      <color rgb="FF0000FF"/>
      <name val="Aptos"/>
      <family val="2"/>
    </font>
    <font>
      <sz val="10"/>
      <color rgb="FF008000"/>
      <name val="Aptos"/>
      <family val="2"/>
    </font>
    <font>
      <sz val="10"/>
      <color rgb="FF000000"/>
      <name val="Aptos"/>
      <family val="2"/>
    </font>
    <font>
      <b/>
      <sz val="10"/>
      <color rgb="FF000000"/>
      <name val="Aptos"/>
      <family val="2"/>
    </font>
    <font>
      <b/>
      <sz val="10"/>
      <color rgb="FF0B1F3A"/>
      <name val="Aptos"/>
      <family val="2"/>
    </font>
    <font>
      <b/>
      <sz val="16"/>
      <color rgb="FFFFFFFF"/>
      <name val="Aptos"/>
      <family val="2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0D5F9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3F5F7"/>
        <bgColor indexed="64"/>
      </patternFill>
    </fill>
    <fill>
      <patternFill patternType="solid">
        <fgColor theme="3"/>
        <bgColor indexed="64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07">
    <xf numFmtId="0" fontId="0" fillId="0" borderId="0" xfId="0"/>
    <xf numFmtId="0" fontId="8" fillId="2" borderId="0" xfId="0" applyFont="1" applyFill="1" applyAlignment="1">
      <alignment horizontal="left" vertical="center"/>
    </xf>
    <xf numFmtId="0" fontId="0" fillId="3" borderId="0" xfId="0" applyFill="1"/>
    <xf numFmtId="0" fontId="2" fillId="3" borderId="0" xfId="0" applyFont="1" applyFill="1" applyAlignment="1">
      <alignment vertical="center"/>
    </xf>
    <xf numFmtId="0" fontId="2" fillId="4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6" borderId="12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16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12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vertical="center" wrapText="1"/>
    </xf>
    <xf numFmtId="0" fontId="2" fillId="8" borderId="0" xfId="0" applyFont="1" applyFill="1" applyAlignment="1">
      <alignment vertical="center" wrapText="1"/>
    </xf>
    <xf numFmtId="0" fontId="2" fillId="8" borderId="0" xfId="0" applyFont="1" applyFill="1" applyAlignment="1">
      <alignment vertical="center" wrapText="1"/>
    </xf>
    <xf numFmtId="0" fontId="10" fillId="9" borderId="24" xfId="0" applyFont="1" applyFill="1" applyBorder="1" applyAlignment="1">
      <alignment horizontal="center" vertical="center" wrapText="1"/>
    </xf>
    <xf numFmtId="0" fontId="10" fillId="9" borderId="25" xfId="0" applyFont="1" applyFill="1" applyBorder="1" applyAlignment="1">
      <alignment horizontal="center" vertical="center" wrapText="1"/>
    </xf>
    <xf numFmtId="0" fontId="10" fillId="9" borderId="26" xfId="0" applyFont="1" applyFill="1" applyBorder="1" applyAlignment="1">
      <alignment horizontal="center" vertical="center" wrapText="1"/>
    </xf>
    <xf numFmtId="0" fontId="10" fillId="9" borderId="27" xfId="0" applyFont="1" applyFill="1" applyBorder="1" applyAlignment="1">
      <alignment horizontal="center" vertical="center" wrapText="1"/>
    </xf>
    <xf numFmtId="0" fontId="10" fillId="9" borderId="28" xfId="0" applyFont="1" applyFill="1" applyBorder="1" applyAlignment="1">
      <alignment horizontal="center" vertical="center" wrapText="1"/>
    </xf>
    <xf numFmtId="0" fontId="10" fillId="9" borderId="29" xfId="0" applyFont="1" applyFill="1" applyBorder="1" applyAlignment="1">
      <alignment horizontal="center" vertical="center" wrapText="1"/>
    </xf>
    <xf numFmtId="0" fontId="13" fillId="3" borderId="30" xfId="1" applyFont="1" applyFill="1" applyBorder="1" applyAlignment="1">
      <alignment horizontal="center" vertical="center"/>
    </xf>
    <xf numFmtId="0" fontId="13" fillId="3" borderId="31" xfId="1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8" fillId="2" borderId="0" xfId="0" applyFont="1" applyFill="1" applyAlignment="1" applyProtection="1">
      <alignment horizontal="left" vertical="center"/>
      <protection locked="0"/>
    </xf>
    <xf numFmtId="0" fontId="2" fillId="3" borderId="0" xfId="0" applyFont="1" applyFill="1" applyAlignment="1" applyProtection="1">
      <alignment vertical="center"/>
      <protection locked="0"/>
    </xf>
    <xf numFmtId="0" fontId="2" fillId="4" borderId="0" xfId="0" applyFont="1" applyFill="1" applyAlignment="1" applyProtection="1">
      <alignment vertical="center" wrapText="1"/>
      <protection locked="0"/>
    </xf>
    <xf numFmtId="0" fontId="1" fillId="5" borderId="0" xfId="0" applyFont="1" applyFill="1" applyAlignment="1" applyProtection="1">
      <alignment horizontal="left" vertical="center"/>
      <protection locked="0"/>
    </xf>
    <xf numFmtId="0" fontId="1" fillId="6" borderId="12" xfId="0" applyFont="1" applyFill="1" applyBorder="1" applyAlignment="1" applyProtection="1">
      <alignment horizontal="center" vertical="center" wrapText="1"/>
      <protection locked="0"/>
    </xf>
    <xf numFmtId="0" fontId="1" fillId="6" borderId="13" xfId="0" applyFont="1" applyFill="1" applyBorder="1" applyAlignment="1" applyProtection="1">
      <alignment horizontal="center" vertical="center" wrapText="1"/>
      <protection locked="0"/>
    </xf>
    <xf numFmtId="0" fontId="1" fillId="6" borderId="14" xfId="0" applyFont="1" applyFill="1" applyBorder="1" applyAlignment="1" applyProtection="1">
      <alignment horizontal="center" vertical="center" wrapText="1"/>
      <protection locked="0"/>
    </xf>
    <xf numFmtId="0" fontId="2" fillId="3" borderId="15" xfId="0" applyFont="1" applyFill="1" applyBorder="1" applyAlignment="1" applyProtection="1">
      <alignment vertical="center"/>
      <protection locked="0"/>
    </xf>
    <xf numFmtId="0" fontId="3" fillId="7" borderId="0" xfId="0" applyFont="1" applyFill="1" applyAlignment="1" applyProtection="1">
      <alignment vertical="center"/>
      <protection locked="0"/>
    </xf>
    <xf numFmtId="0" fontId="2" fillId="3" borderId="16" xfId="0" applyFont="1" applyFill="1" applyBorder="1" applyAlignment="1" applyProtection="1">
      <alignment vertical="center"/>
      <protection locked="0"/>
    </xf>
    <xf numFmtId="164" fontId="3" fillId="7" borderId="0" xfId="0" applyNumberFormat="1" applyFont="1" applyFill="1" applyAlignment="1" applyProtection="1">
      <alignment vertical="center"/>
      <protection locked="0"/>
    </xf>
    <xf numFmtId="1" fontId="3" fillId="7" borderId="0" xfId="0" applyNumberFormat="1" applyFont="1" applyFill="1" applyAlignment="1" applyProtection="1">
      <alignment vertical="center"/>
      <protection locked="0"/>
    </xf>
    <xf numFmtId="165" fontId="3" fillId="7" borderId="0" xfId="0" applyNumberFormat="1" applyFont="1" applyFill="1" applyAlignment="1" applyProtection="1">
      <alignment vertical="center"/>
      <protection locked="0"/>
    </xf>
    <xf numFmtId="0" fontId="2" fillId="3" borderId="17" xfId="0" applyFont="1" applyFill="1" applyBorder="1" applyAlignment="1" applyProtection="1">
      <alignment vertical="center"/>
      <protection locked="0"/>
    </xf>
    <xf numFmtId="164" fontId="3" fillId="7" borderId="18" xfId="0" applyNumberFormat="1" applyFont="1" applyFill="1" applyBorder="1" applyAlignment="1" applyProtection="1">
      <alignment vertical="center"/>
      <protection locked="0"/>
    </xf>
    <xf numFmtId="0" fontId="2" fillId="3" borderId="19" xfId="0" applyFont="1" applyFill="1" applyBorder="1" applyAlignment="1" applyProtection="1">
      <alignment vertical="center"/>
      <protection locked="0"/>
    </xf>
    <xf numFmtId="0" fontId="1" fillId="6" borderId="22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vertical="center"/>
      <protection locked="0"/>
    </xf>
    <xf numFmtId="0" fontId="2" fillId="3" borderId="20" xfId="0" applyFont="1" applyFill="1" applyBorder="1" applyAlignment="1" applyProtection="1">
      <alignment vertical="center"/>
      <protection locked="0"/>
    </xf>
    <xf numFmtId="0" fontId="2" fillId="3" borderId="8" xfId="0" applyFont="1" applyFill="1" applyBorder="1" applyAlignment="1" applyProtection="1">
      <alignment vertical="center"/>
      <protection locked="0"/>
    </xf>
    <xf numFmtId="0" fontId="2" fillId="3" borderId="18" xfId="0" applyFont="1" applyFill="1" applyBorder="1" applyAlignment="1" applyProtection="1">
      <alignment vertical="center"/>
      <protection locked="0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1" fillId="6" borderId="2" xfId="0" applyFont="1" applyFill="1" applyBorder="1" applyAlignment="1" applyProtection="1">
      <alignment horizontal="center" vertical="center" wrapText="1"/>
      <protection locked="0"/>
    </xf>
    <xf numFmtId="0" fontId="1" fillId="6" borderId="3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3" fillId="7" borderId="0" xfId="0" applyFont="1" applyFill="1" applyAlignment="1" applyProtection="1">
      <alignment vertical="center" wrapText="1"/>
      <protection locked="0"/>
    </xf>
    <xf numFmtId="0" fontId="2" fillId="3" borderId="5" xfId="0" applyFont="1" applyFill="1" applyBorder="1" applyAlignment="1" applyProtection="1">
      <alignment vertical="center" wrapText="1"/>
      <protection locked="0"/>
    </xf>
    <xf numFmtId="164" fontId="4" fillId="3" borderId="0" xfId="0" applyNumberFormat="1" applyFont="1" applyFill="1" applyAlignment="1" applyProtection="1">
      <alignment vertical="center" wrapText="1"/>
      <protection locked="0"/>
    </xf>
    <xf numFmtId="164" fontId="3" fillId="7" borderId="0" xfId="0" applyNumberFormat="1" applyFont="1" applyFill="1" applyAlignment="1" applyProtection="1">
      <alignment vertical="center" wrapText="1"/>
      <protection locked="0"/>
    </xf>
    <xf numFmtId="165" fontId="5" fillId="3" borderId="0" xfId="0" applyNumberFormat="1" applyFont="1" applyFill="1" applyAlignment="1" applyProtection="1">
      <alignment vertical="center" wrapText="1"/>
      <protection locked="0"/>
    </xf>
    <xf numFmtId="166" fontId="3" fillId="7" borderId="0" xfId="0" applyNumberFormat="1" applyFont="1" applyFill="1" applyAlignment="1" applyProtection="1">
      <alignment vertical="center" wrapText="1"/>
      <protection locked="0"/>
    </xf>
    <xf numFmtId="164" fontId="5" fillId="3" borderId="0" xfId="0" applyNumberFormat="1" applyFont="1" applyFill="1" applyAlignment="1" applyProtection="1">
      <alignment vertical="center" wrapText="1"/>
      <protection locked="0"/>
    </xf>
    <xf numFmtId="1" fontId="4" fillId="3" borderId="0" xfId="0" applyNumberFormat="1" applyFont="1" applyFill="1" applyAlignment="1" applyProtection="1">
      <alignment vertical="center" wrapText="1"/>
      <protection locked="0"/>
    </xf>
    <xf numFmtId="165" fontId="4" fillId="3" borderId="0" xfId="0" applyNumberFormat="1" applyFont="1" applyFill="1" applyAlignment="1" applyProtection="1">
      <alignment vertical="center" wrapText="1"/>
      <protection locked="0"/>
    </xf>
    <xf numFmtId="167" fontId="5" fillId="3" borderId="0" xfId="0" applyNumberFormat="1" applyFont="1" applyFill="1" applyAlignment="1" applyProtection="1">
      <alignment vertical="center" wrapText="1"/>
      <protection locked="0"/>
    </xf>
    <xf numFmtId="0" fontId="2" fillId="3" borderId="6" xfId="0" applyFont="1" applyFill="1" applyBorder="1" applyAlignment="1" applyProtection="1">
      <alignment vertical="center" wrapText="1"/>
      <protection locked="0"/>
    </xf>
    <xf numFmtId="165" fontId="3" fillId="7" borderId="7" xfId="0" applyNumberFormat="1" applyFont="1" applyFill="1" applyBorder="1" applyAlignment="1" applyProtection="1">
      <alignment vertical="center" wrapText="1"/>
      <protection locked="0"/>
    </xf>
    <xf numFmtId="0" fontId="2" fillId="3" borderId="8" xfId="0" applyFont="1" applyFill="1" applyBorder="1" applyAlignment="1" applyProtection="1">
      <alignment vertical="center" wrapText="1"/>
      <protection locked="0"/>
    </xf>
    <xf numFmtId="165" fontId="2" fillId="3" borderId="0" xfId="0" applyNumberFormat="1" applyFont="1" applyFill="1" applyAlignment="1" applyProtection="1">
      <alignment vertical="center"/>
      <protection locked="0"/>
    </xf>
    <xf numFmtId="0" fontId="2" fillId="3" borderId="7" xfId="0" applyFont="1" applyFill="1" applyBorder="1" applyAlignment="1" applyProtection="1">
      <alignment vertical="center"/>
      <protection locked="0"/>
    </xf>
    <xf numFmtId="0" fontId="2" fillId="3" borderId="21" xfId="0" applyFont="1" applyFill="1" applyBorder="1" applyAlignment="1" applyProtection="1">
      <alignment vertical="center"/>
      <protection locked="0"/>
    </xf>
    <xf numFmtId="0" fontId="2" fillId="3" borderId="4" xfId="0" applyFont="1" applyFill="1" applyBorder="1" applyAlignment="1" applyProtection="1">
      <alignment vertical="center"/>
      <protection locked="0"/>
    </xf>
    <xf numFmtId="164" fontId="4" fillId="3" borderId="0" xfId="0" applyNumberFormat="1" applyFont="1" applyFill="1" applyAlignment="1" applyProtection="1">
      <alignment vertical="center"/>
      <protection locked="0"/>
    </xf>
    <xf numFmtId="165" fontId="4" fillId="3" borderId="0" xfId="0" applyNumberFormat="1" applyFont="1" applyFill="1" applyAlignment="1" applyProtection="1">
      <alignment vertical="center"/>
      <protection locked="0"/>
    </xf>
    <xf numFmtId="164" fontId="2" fillId="3" borderId="5" xfId="0" applyNumberFormat="1" applyFont="1" applyFill="1" applyBorder="1" applyAlignment="1" applyProtection="1">
      <alignment vertical="center"/>
      <protection locked="0"/>
    </xf>
    <xf numFmtId="164" fontId="1" fillId="2" borderId="0" xfId="0" applyNumberFormat="1" applyFont="1" applyFill="1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vertical="center"/>
      <protection locked="0"/>
    </xf>
    <xf numFmtId="164" fontId="6" fillId="3" borderId="10" xfId="0" applyNumberFormat="1" applyFont="1" applyFill="1" applyBorder="1" applyAlignment="1" applyProtection="1">
      <alignment vertical="center"/>
      <protection locked="0"/>
    </xf>
    <xf numFmtId="165" fontId="6" fillId="3" borderId="10" xfId="0" applyNumberFormat="1" applyFont="1" applyFill="1" applyBorder="1" applyAlignment="1" applyProtection="1">
      <alignment vertical="center"/>
      <protection locked="0"/>
    </xf>
    <xf numFmtId="164" fontId="6" fillId="3" borderId="11" xfId="0" applyNumberFormat="1" applyFont="1" applyFill="1" applyBorder="1" applyAlignment="1" applyProtection="1">
      <alignment vertical="center"/>
      <protection locked="0"/>
    </xf>
    <xf numFmtId="0" fontId="7" fillId="4" borderId="0" xfId="0" applyFont="1" applyFill="1" applyAlignment="1" applyProtection="1">
      <alignment horizontal="center" vertical="center"/>
      <protection locked="0"/>
    </xf>
    <xf numFmtId="164" fontId="5" fillId="3" borderId="0" xfId="0" applyNumberFormat="1" applyFont="1" applyFill="1" applyAlignment="1" applyProtection="1">
      <alignment vertical="center"/>
      <protection locked="0"/>
    </xf>
    <xf numFmtId="0" fontId="1" fillId="2" borderId="4" xfId="0" applyFont="1" applyFill="1" applyBorder="1" applyAlignment="1" applyProtection="1">
      <alignment vertical="center"/>
      <protection locked="0"/>
    </xf>
    <xf numFmtId="164" fontId="1" fillId="2" borderId="0" xfId="0" applyNumberFormat="1" applyFont="1" applyFill="1" applyAlignment="1" applyProtection="1">
      <alignment vertical="center"/>
      <protection locked="0"/>
    </xf>
    <xf numFmtId="0" fontId="1" fillId="2" borderId="5" xfId="0" applyFont="1" applyFill="1" applyBorder="1" applyAlignment="1" applyProtection="1">
      <alignment vertical="center"/>
      <protection locked="0"/>
    </xf>
    <xf numFmtId="0" fontId="2" fillId="3" borderId="6" xfId="0" applyFont="1" applyFill="1" applyBorder="1" applyAlignment="1" applyProtection="1">
      <alignment vertical="center"/>
      <protection locked="0"/>
    </xf>
    <xf numFmtId="0" fontId="4" fillId="3" borderId="7" xfId="0" applyFont="1" applyFill="1" applyBorder="1" applyAlignment="1" applyProtection="1">
      <alignment vertical="center"/>
      <protection locked="0"/>
    </xf>
    <xf numFmtId="164" fontId="4" fillId="3" borderId="5" xfId="0" applyNumberFormat="1" applyFont="1" applyFill="1" applyBorder="1" applyAlignment="1" applyProtection="1">
      <alignment vertical="center"/>
      <protection locked="0"/>
    </xf>
    <xf numFmtId="165" fontId="3" fillId="7" borderId="18" xfId="0" applyNumberFormat="1" applyFont="1" applyFill="1" applyBorder="1" applyAlignment="1" applyProtection="1">
      <alignment vertical="center"/>
      <protection locked="0"/>
    </xf>
    <xf numFmtId="165" fontId="2" fillId="3" borderId="18" xfId="0" applyNumberFormat="1" applyFont="1" applyFill="1" applyBorder="1" applyAlignment="1" applyProtection="1">
      <alignment vertical="center"/>
      <protection locked="0"/>
    </xf>
    <xf numFmtId="164" fontId="4" fillId="3" borderId="18" xfId="0" applyNumberFormat="1" applyFont="1" applyFill="1" applyBorder="1" applyAlignment="1" applyProtection="1">
      <alignment vertical="center"/>
      <protection locked="0"/>
    </xf>
    <xf numFmtId="164" fontId="4" fillId="3" borderId="23" xfId="0" applyNumberFormat="1" applyFont="1" applyFill="1" applyBorder="1" applyAlignment="1" applyProtection="1">
      <alignment vertical="center"/>
      <protection locked="0"/>
    </xf>
    <xf numFmtId="0" fontId="2" fillId="8" borderId="0" xfId="0" applyFont="1" applyFill="1" applyAlignment="1" applyProtection="1">
      <alignment vertical="center" wrapText="1"/>
      <protection locked="0"/>
    </xf>
  </cellXfs>
  <cellStyles count="2">
    <cellStyle name="Hipervínculo" xfId="1" builtinId="8"/>
    <cellStyle name="Normal" xfId="0" builtinId="0"/>
  </cellStyles>
  <dxfs count="14">
    <dxf>
      <font>
        <b/>
        <color rgb="FF548235"/>
      </font>
      <fill>
        <patternFill>
          <bgColor rgb="FFE2F0D9"/>
        </patternFill>
      </fill>
    </dxf>
    <dxf>
      <font>
        <b/>
        <color rgb="FFC00000"/>
      </font>
      <fill>
        <patternFill>
          <bgColor rgb="FFFCE4D6"/>
        </patternFill>
      </fill>
    </dxf>
    <dxf>
      <font>
        <b/>
        <color rgb="FF548235"/>
      </font>
      <fill>
        <patternFill>
          <bgColor rgb="FFE2F0D9"/>
        </patternFill>
      </fill>
    </dxf>
    <dxf>
      <font>
        <b/>
        <color rgb="FFC00000"/>
      </font>
      <fill>
        <patternFill>
          <bgColor rgb="FFFCE4D6"/>
        </patternFill>
      </fill>
    </dxf>
    <dxf>
      <font>
        <b/>
        <color rgb="FF548235"/>
      </font>
      <fill>
        <patternFill>
          <bgColor rgb="FFE2F0D9"/>
        </patternFill>
      </fill>
    </dxf>
    <dxf>
      <font>
        <b/>
        <color rgb="FFC00000"/>
      </font>
      <fill>
        <patternFill>
          <bgColor rgb="FFFCE4D6"/>
        </patternFill>
      </fill>
    </dxf>
    <dxf>
      <font>
        <b/>
        <color rgb="FF548235"/>
      </font>
      <fill>
        <patternFill>
          <bgColor rgb="FFE2F0D9"/>
        </patternFill>
      </fill>
    </dxf>
    <dxf>
      <font>
        <b/>
        <color rgb="FFC00000"/>
      </font>
      <fill>
        <patternFill>
          <bgColor rgb="FFFCE4D6"/>
        </patternFill>
      </fill>
    </dxf>
    <dxf>
      <font>
        <b/>
        <color rgb="FF548235"/>
      </font>
      <fill>
        <patternFill>
          <bgColor rgb="FFE2F0D9"/>
        </patternFill>
      </fill>
    </dxf>
    <dxf>
      <font>
        <b/>
        <color rgb="FFC00000"/>
      </font>
      <fill>
        <patternFill>
          <bgColor rgb="FFFCE4D6"/>
        </patternFill>
      </fill>
    </dxf>
    <dxf>
      <font>
        <b/>
        <color rgb="FF548235"/>
      </font>
      <fill>
        <patternFill>
          <bgColor rgb="FFE2F0D9"/>
        </patternFill>
      </fill>
    </dxf>
    <dxf>
      <font>
        <b/>
        <color rgb="FFC00000"/>
      </font>
      <fill>
        <patternFill>
          <bgColor rgb="FFFCE4D6"/>
        </patternFill>
      </fill>
    </dxf>
    <dxf>
      <font>
        <b/>
        <color rgb="FF548235"/>
      </font>
      <fill>
        <patternFill>
          <bgColor rgb="FFE2F0D9"/>
        </patternFill>
      </fill>
    </dxf>
    <dxf>
      <font>
        <b/>
        <color rgb="FFC00000"/>
      </font>
      <fill>
        <patternFill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CO"/>
              <a:t>Enterprise Value presente por escenario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Enterprise Value presente</c:v>
          </c:tx>
          <c:invertIfNegative val="1"/>
          <c:cat>
            <c:strRef>
              <c:f>'05_Valoracion'!$A$9:$A$11</c:f>
              <c:strCache>
                <c:ptCount val="3"/>
                <c:pt idx="0">
                  <c:v>Pesimista</c:v>
                </c:pt>
                <c:pt idx="1">
                  <c:v>Base</c:v>
                </c:pt>
                <c:pt idx="2">
                  <c:v>Optimista</c:v>
                </c:pt>
              </c:strCache>
            </c:strRef>
          </c:cat>
          <c:val>
            <c:numRef>
              <c:f>'05_Valoracion'!$B$9:$B$11</c:f>
              <c:numCache>
                <c:formatCode>#,##0;[Red]\(#,##0\);\-</c:formatCode>
                <c:ptCount val="3"/>
                <c:pt idx="0">
                  <c:v>737280</c:v>
                </c:pt>
                <c:pt idx="1">
                  <c:v>2949120</c:v>
                </c:pt>
                <c:pt idx="2">
                  <c:v>7372800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43-4D50-8EF5-31B7E8A1BC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;[Red]\(#,##0\);\-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1771942</xdr:colOff>
      <xdr:row>3</xdr:row>
      <xdr:rowOff>1905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B4AE46-C303-44E7-AA36-6BE03084C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48825" y="0"/>
          <a:ext cx="2095792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2093887</xdr:colOff>
      <xdr:row>2</xdr:row>
      <xdr:rowOff>131445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A73515-F99F-4238-AA30-DA15D767B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00" y="0"/>
          <a:ext cx="2101507" cy="6115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7</xdr:col>
      <xdr:colOff>1427137</xdr:colOff>
      <xdr:row>2</xdr:row>
      <xdr:rowOff>135255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EED2A9F-0555-4B45-BBBD-19C6C9C15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00" y="0"/>
          <a:ext cx="2093887" cy="6115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7</xdr:col>
      <xdr:colOff>1811947</xdr:colOff>
      <xdr:row>2</xdr:row>
      <xdr:rowOff>131445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09D639-6A1B-4A86-9398-7C4A3305B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77600" y="0"/>
          <a:ext cx="2097697" cy="6076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1697647</xdr:colOff>
      <xdr:row>2</xdr:row>
      <xdr:rowOff>131445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BB661F8-6741-49D4-BE60-B211E5635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82400" y="0"/>
          <a:ext cx="2093887" cy="61150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1429042</xdr:colOff>
      <xdr:row>2</xdr:row>
      <xdr:rowOff>135255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7C31AB-38CC-410E-86FE-9704F7359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87200" y="0"/>
          <a:ext cx="2095792" cy="611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infoexperiencia.com/sistemas-premium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infoexperiencia.com/sistemas-premium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workbookViewId="0">
      <selection activeCell="F13" sqref="F13"/>
    </sheetView>
  </sheetViews>
  <sheetFormatPr baseColWidth="10" defaultColWidth="8.796875" defaultRowHeight="13.8"/>
  <cols>
    <col min="1" max="1" width="24" style="2" customWidth="1"/>
    <col min="2" max="2" width="70.796875" style="2" customWidth="1"/>
    <col min="3" max="3" width="31.8984375" style="2" customWidth="1"/>
    <col min="4" max="4" width="4.3984375" style="2" customWidth="1"/>
    <col min="5" max="5" width="51.69921875" style="2" customWidth="1"/>
    <col min="6" max="6" width="45.8984375" style="2" customWidth="1"/>
    <col min="7" max="16384" width="8.796875" style="2"/>
  </cols>
  <sheetData>
    <row r="1" spans="1:6" ht="21">
      <c r="A1" s="1" t="s">
        <v>0</v>
      </c>
      <c r="B1" s="1" t="s">
        <v>0</v>
      </c>
      <c r="C1" s="1" t="s">
        <v>0</v>
      </c>
    </row>
    <row r="2" spans="1:6">
      <c r="A2" s="3"/>
      <c r="B2" s="3"/>
      <c r="C2" s="3"/>
    </row>
    <row r="3" spans="1:6">
      <c r="A3" s="4" t="s">
        <v>1</v>
      </c>
      <c r="B3" s="4"/>
      <c r="C3" s="4"/>
    </row>
    <row r="4" spans="1:6" ht="14.4" thickBot="1">
      <c r="A4" s="3"/>
      <c r="B4" s="3"/>
      <c r="C4" s="3"/>
    </row>
    <row r="5" spans="1:6" ht="25.2" customHeight="1">
      <c r="A5" s="5" t="s">
        <v>2</v>
      </c>
      <c r="B5" s="5" t="s">
        <v>2</v>
      </c>
      <c r="C5" s="5" t="s">
        <v>2</v>
      </c>
      <c r="E5" s="29" t="s">
        <v>235</v>
      </c>
      <c r="F5" s="30"/>
    </row>
    <row r="6" spans="1:6" ht="25.2" customHeight="1">
      <c r="A6" s="3"/>
      <c r="B6" s="3"/>
      <c r="C6" s="3"/>
      <c r="E6" s="31"/>
      <c r="F6" s="32"/>
    </row>
    <row r="7" spans="1:6" ht="25.2" customHeight="1" thickBot="1">
      <c r="A7" s="6" t="s">
        <v>3</v>
      </c>
      <c r="B7" s="7" t="s">
        <v>4</v>
      </c>
      <c r="C7" s="8" t="s">
        <v>5</v>
      </c>
      <c r="E7" s="33"/>
      <c r="F7" s="34"/>
    </row>
    <row r="8" spans="1:6" ht="17.399999999999999" thickBot="1">
      <c r="A8" s="9" t="s">
        <v>6</v>
      </c>
      <c r="B8" s="10" t="s">
        <v>7</v>
      </c>
      <c r="C8" s="11" t="s">
        <v>8</v>
      </c>
      <c r="E8" s="35" t="s">
        <v>236</v>
      </c>
      <c r="F8" s="36"/>
    </row>
    <row r="9" spans="1:6" ht="27.6">
      <c r="A9" s="9" t="s">
        <v>9</v>
      </c>
      <c r="B9" s="10" t="s">
        <v>10</v>
      </c>
      <c r="C9" s="11" t="s">
        <v>11</v>
      </c>
    </row>
    <row r="10" spans="1:6" ht="27.6">
      <c r="A10" s="9" t="s">
        <v>12</v>
      </c>
      <c r="B10" s="10" t="s">
        <v>13</v>
      </c>
      <c r="C10" s="11" t="s">
        <v>14</v>
      </c>
    </row>
    <row r="11" spans="1:6" ht="27.6">
      <c r="A11" s="9" t="s">
        <v>15</v>
      </c>
      <c r="B11" s="10" t="s">
        <v>16</v>
      </c>
      <c r="C11" s="11" t="s">
        <v>17</v>
      </c>
    </row>
    <row r="12" spans="1:6" ht="27.6">
      <c r="A12" s="9" t="s">
        <v>18</v>
      </c>
      <c r="B12" s="10" t="s">
        <v>19</v>
      </c>
      <c r="C12" s="11" t="s">
        <v>20</v>
      </c>
    </row>
    <row r="13" spans="1:6" ht="27.6">
      <c r="A13" s="9" t="s">
        <v>21</v>
      </c>
      <c r="B13" s="10" t="s">
        <v>22</v>
      </c>
      <c r="C13" s="11" t="s">
        <v>23</v>
      </c>
    </row>
    <row r="14" spans="1:6" ht="27.6">
      <c r="A14" s="9" t="s">
        <v>24</v>
      </c>
      <c r="B14" s="10" t="s">
        <v>25</v>
      </c>
      <c r="C14" s="11" t="s">
        <v>26</v>
      </c>
    </row>
    <row r="15" spans="1:6">
      <c r="A15" s="12" t="s">
        <v>27</v>
      </c>
      <c r="B15" s="13" t="s">
        <v>28</v>
      </c>
      <c r="C15" s="14" t="s">
        <v>29</v>
      </c>
    </row>
    <row r="16" spans="1:6">
      <c r="A16" s="3"/>
      <c r="B16" s="3"/>
      <c r="C16" s="3"/>
    </row>
    <row r="17" spans="1:3">
      <c r="A17" s="5" t="s">
        <v>30</v>
      </c>
      <c r="B17" s="5" t="s">
        <v>30</v>
      </c>
      <c r="C17" s="5" t="s">
        <v>30</v>
      </c>
    </row>
    <row r="18" spans="1:3">
      <c r="A18" s="3"/>
      <c r="B18" s="3"/>
      <c r="C18" s="3"/>
    </row>
    <row r="19" spans="1:3">
      <c r="A19" s="15" t="s">
        <v>31</v>
      </c>
      <c r="B19" s="16" t="s">
        <v>32</v>
      </c>
      <c r="C19" s="3"/>
    </row>
    <row r="20" spans="1:3">
      <c r="A20" s="17" t="s">
        <v>33</v>
      </c>
      <c r="B20" s="18" t="s">
        <v>34</v>
      </c>
      <c r="C20" s="3"/>
    </row>
    <row r="21" spans="1:3">
      <c r="A21" s="19" t="s">
        <v>35</v>
      </c>
      <c r="B21" s="18" t="s">
        <v>36</v>
      </c>
      <c r="C21" s="3"/>
    </row>
    <row r="22" spans="1:3">
      <c r="A22" s="20" t="s">
        <v>37</v>
      </c>
      <c r="B22" s="18" t="s">
        <v>38</v>
      </c>
      <c r="C22" s="3"/>
    </row>
    <row r="23" spans="1:3">
      <c r="A23" s="21" t="s">
        <v>39</v>
      </c>
      <c r="B23" s="22" t="s">
        <v>40</v>
      </c>
      <c r="C23" s="3"/>
    </row>
    <row r="24" spans="1:3">
      <c r="A24" s="3"/>
      <c r="B24" s="3"/>
      <c r="C24" s="3"/>
    </row>
    <row r="25" spans="1:3">
      <c r="A25" s="5" t="s">
        <v>41</v>
      </c>
      <c r="B25" s="5" t="s">
        <v>41</v>
      </c>
      <c r="C25" s="5" t="s">
        <v>41</v>
      </c>
    </row>
    <row r="26" spans="1:3">
      <c r="A26" s="3"/>
      <c r="B26" s="3"/>
      <c r="C26" s="3"/>
    </row>
    <row r="27" spans="1:3" ht="27.6">
      <c r="A27" s="23" t="s">
        <v>42</v>
      </c>
      <c r="B27" s="24" t="s">
        <v>43</v>
      </c>
      <c r="C27" s="3"/>
    </row>
    <row r="28" spans="1:3" ht="27.6">
      <c r="A28" s="9" t="s">
        <v>42</v>
      </c>
      <c r="B28" s="11" t="s">
        <v>44</v>
      </c>
      <c r="C28" s="3"/>
    </row>
    <row r="29" spans="1:3" ht="27.6">
      <c r="A29" s="9" t="s">
        <v>42</v>
      </c>
      <c r="B29" s="11" t="s">
        <v>45</v>
      </c>
      <c r="C29" s="3"/>
    </row>
    <row r="30" spans="1:3" ht="27.6">
      <c r="A30" s="9" t="s">
        <v>42</v>
      </c>
      <c r="B30" s="11" t="s">
        <v>46</v>
      </c>
      <c r="C30" s="3"/>
    </row>
    <row r="31" spans="1:3" ht="27.6">
      <c r="A31" s="25" t="s">
        <v>42</v>
      </c>
      <c r="B31" s="26" t="s">
        <v>47</v>
      </c>
      <c r="C31" s="3"/>
    </row>
    <row r="32" spans="1:3" ht="27.6">
      <c r="A32" s="12" t="s">
        <v>42</v>
      </c>
      <c r="B32" s="14" t="s">
        <v>48</v>
      </c>
      <c r="C32" s="3"/>
    </row>
    <row r="33" spans="1:3">
      <c r="A33" s="27"/>
      <c r="B33" s="27"/>
      <c r="C33" s="27"/>
    </row>
    <row r="34" spans="1:3">
      <c r="A34" s="28" t="s">
        <v>49</v>
      </c>
      <c r="B34" s="28"/>
      <c r="C34" s="28"/>
    </row>
    <row r="35" spans="1:3">
      <c r="A35" s="28"/>
      <c r="B35" s="28"/>
      <c r="C35" s="28"/>
    </row>
    <row r="36" spans="1:3">
      <c r="A36" s="3"/>
      <c r="B36" s="3"/>
      <c r="C36" s="3"/>
    </row>
    <row r="37" spans="1:3">
      <c r="A37" s="3"/>
      <c r="B37" s="3"/>
      <c r="C37" s="3"/>
    </row>
    <row r="38" spans="1:3">
      <c r="A38" s="3"/>
      <c r="B38" s="3"/>
      <c r="C38" s="3"/>
    </row>
    <row r="39" spans="1:3">
      <c r="A39" s="3"/>
      <c r="B39" s="3"/>
      <c r="C39" s="3"/>
    </row>
    <row r="40" spans="1:3">
      <c r="A40" s="3"/>
      <c r="B40" s="3"/>
      <c r="C40" s="3"/>
    </row>
  </sheetData>
  <sheetProtection algorithmName="SHA-512" hashValue="mlV0u9i3Uua8pAZIax40O2LMjDuJOgtqO8HjeWAoTPZXhDX+7gJJh13a3+DGdZqFdsU09j14KjFExDoVTidO1g==" saltValue="3H4sQsGp18Pq06fVlb95Tw==" spinCount="100000" sheet="1" objects="1" scenarios="1" formatCells="0" formatColumns="0" formatRows="0" insertColumns="0" insertRows="0" sort="0" autoFilter="0" pivotTables="0"/>
  <mergeCells count="8">
    <mergeCell ref="A34:C35"/>
    <mergeCell ref="E5:F7"/>
    <mergeCell ref="E8:F8"/>
    <mergeCell ref="A1:C1"/>
    <mergeCell ref="A3:C3"/>
    <mergeCell ref="A5:C5"/>
    <mergeCell ref="A17:C17"/>
    <mergeCell ref="A25:C25"/>
  </mergeCells>
  <hyperlinks>
    <hyperlink ref="E8" r:id="rId1" xr:uid="{E3F8D161-0167-49E0-A566-57AF8F09C2D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0"/>
  <sheetViews>
    <sheetView workbookViewId="0">
      <selection activeCell="F11" sqref="F11"/>
    </sheetView>
  </sheetViews>
  <sheetFormatPr baseColWidth="10" defaultColWidth="8.796875" defaultRowHeight="13.8"/>
  <cols>
    <col min="1" max="1" width="24" style="2" customWidth="1"/>
    <col min="2" max="2" width="48" style="2" customWidth="1"/>
    <col min="3" max="3" width="24" style="2" customWidth="1"/>
    <col min="4" max="4" width="34" style="2" customWidth="1"/>
    <col min="5" max="5" width="44.19921875" style="2" customWidth="1"/>
    <col min="6" max="6" width="53.296875" style="2" customWidth="1"/>
    <col min="7" max="16384" width="8.796875" style="2"/>
  </cols>
  <sheetData>
    <row r="1" spans="1:8" ht="24" customHeight="1">
      <c r="A1" s="1" t="s">
        <v>50</v>
      </c>
      <c r="B1" s="1" t="s">
        <v>50</v>
      </c>
      <c r="C1" s="1" t="s">
        <v>50</v>
      </c>
      <c r="D1" s="1" t="s">
        <v>50</v>
      </c>
      <c r="E1" s="3"/>
      <c r="F1" s="3"/>
      <c r="G1" s="3"/>
      <c r="H1" s="3"/>
    </row>
    <row r="2" spans="1:8">
      <c r="A2" s="3"/>
      <c r="B2" s="3"/>
      <c r="C2" s="3"/>
      <c r="D2" s="3"/>
      <c r="E2" s="3"/>
      <c r="F2" s="3"/>
      <c r="G2" s="3"/>
      <c r="H2" s="3"/>
    </row>
    <row r="3" spans="1:8" ht="19.2" customHeight="1" thickBot="1">
      <c r="A3" s="15" t="s">
        <v>51</v>
      </c>
      <c r="B3" s="37" t="s">
        <v>52</v>
      </c>
      <c r="C3" s="37" t="s">
        <v>53</v>
      </c>
      <c r="D3" s="16" t="s">
        <v>54</v>
      </c>
      <c r="E3" s="3"/>
      <c r="F3" s="3"/>
      <c r="G3" s="3"/>
      <c r="H3" s="3"/>
    </row>
    <row r="4" spans="1:8" ht="27.6">
      <c r="A4" s="38" t="s">
        <v>55</v>
      </c>
      <c r="B4" s="10" t="s">
        <v>56</v>
      </c>
      <c r="C4" s="10" t="s">
        <v>57</v>
      </c>
      <c r="D4" s="39" t="s">
        <v>58</v>
      </c>
      <c r="E4" s="29" t="s">
        <v>235</v>
      </c>
      <c r="F4" s="30"/>
      <c r="G4" s="3"/>
      <c r="H4" s="3"/>
    </row>
    <row r="5" spans="1:8">
      <c r="A5" s="38" t="s">
        <v>59</v>
      </c>
      <c r="B5" s="10" t="s">
        <v>60</v>
      </c>
      <c r="C5" s="10" t="s">
        <v>61</v>
      </c>
      <c r="D5" s="39" t="s">
        <v>62</v>
      </c>
      <c r="E5" s="31"/>
      <c r="F5" s="32"/>
      <c r="G5" s="3"/>
      <c r="H5" s="3"/>
    </row>
    <row r="6" spans="1:8" ht="14.4" thickBot="1">
      <c r="A6" s="38" t="s">
        <v>63</v>
      </c>
      <c r="B6" s="10" t="s">
        <v>64</v>
      </c>
      <c r="C6" s="10" t="s">
        <v>61</v>
      </c>
      <c r="D6" s="39" t="s">
        <v>65</v>
      </c>
      <c r="E6" s="33"/>
      <c r="F6" s="34"/>
      <c r="G6" s="3"/>
      <c r="H6" s="3"/>
    </row>
    <row r="7" spans="1:8" ht="17.399999999999999" thickBot="1">
      <c r="A7" s="38" t="s">
        <v>66</v>
      </c>
      <c r="B7" s="10" t="s">
        <v>67</v>
      </c>
      <c r="C7" s="10" t="s">
        <v>61</v>
      </c>
      <c r="D7" s="39" t="s">
        <v>68</v>
      </c>
      <c r="E7" s="35" t="s">
        <v>236</v>
      </c>
      <c r="F7" s="36"/>
      <c r="G7" s="3"/>
      <c r="H7" s="3"/>
    </row>
    <row r="8" spans="1:8" ht="27.6">
      <c r="A8" s="38" t="s">
        <v>69</v>
      </c>
      <c r="B8" s="10" t="s">
        <v>70</v>
      </c>
      <c r="C8" s="10" t="s">
        <v>71</v>
      </c>
      <c r="D8" s="39" t="s">
        <v>72</v>
      </c>
      <c r="E8" s="3"/>
      <c r="F8" s="3"/>
      <c r="G8" s="3"/>
      <c r="H8" s="3"/>
    </row>
    <row r="9" spans="1:8" ht="27.6">
      <c r="A9" s="38" t="s">
        <v>73</v>
      </c>
      <c r="B9" s="10" t="s">
        <v>74</v>
      </c>
      <c r="C9" s="10" t="s">
        <v>75</v>
      </c>
      <c r="D9" s="39" t="s">
        <v>76</v>
      </c>
      <c r="E9" s="3"/>
      <c r="F9" s="3"/>
      <c r="G9" s="3"/>
      <c r="H9" s="3"/>
    </row>
    <row r="10" spans="1:8" ht="27.6">
      <c r="A10" s="38" t="s">
        <v>77</v>
      </c>
      <c r="B10" s="10" t="s">
        <v>78</v>
      </c>
      <c r="C10" s="10" t="s">
        <v>75</v>
      </c>
      <c r="D10" s="39" t="s">
        <v>79</v>
      </c>
      <c r="E10" s="3"/>
      <c r="F10" s="3"/>
      <c r="G10" s="3"/>
      <c r="H10" s="3"/>
    </row>
    <row r="11" spans="1:8" ht="27.6">
      <c r="A11" s="38" t="s">
        <v>80</v>
      </c>
      <c r="B11" s="10" t="s">
        <v>81</v>
      </c>
      <c r="C11" s="10" t="s">
        <v>61</v>
      </c>
      <c r="D11" s="39" t="s">
        <v>82</v>
      </c>
      <c r="E11" s="3"/>
      <c r="F11" s="3"/>
      <c r="G11" s="3"/>
      <c r="H11" s="3"/>
    </row>
    <row r="12" spans="1:8" ht="27.6">
      <c r="A12" s="38" t="s">
        <v>83</v>
      </c>
      <c r="B12" s="10" t="s">
        <v>84</v>
      </c>
      <c r="C12" s="10" t="s">
        <v>61</v>
      </c>
      <c r="D12" s="39" t="s">
        <v>85</v>
      </c>
      <c r="E12" s="3"/>
      <c r="F12" s="3"/>
      <c r="G12" s="3"/>
      <c r="H12" s="3"/>
    </row>
    <row r="13" spans="1:8" ht="27.6">
      <c r="A13" s="38" t="s">
        <v>86</v>
      </c>
      <c r="B13" s="10" t="s">
        <v>87</v>
      </c>
      <c r="C13" s="10" t="s">
        <v>61</v>
      </c>
      <c r="D13" s="39" t="s">
        <v>88</v>
      </c>
      <c r="E13" s="3"/>
      <c r="F13" s="3"/>
      <c r="G13" s="3"/>
      <c r="H13" s="3"/>
    </row>
    <row r="14" spans="1:8" ht="27.6">
      <c r="A14" s="38" t="s">
        <v>89</v>
      </c>
      <c r="B14" s="10" t="s">
        <v>90</v>
      </c>
      <c r="C14" s="10" t="s">
        <v>61</v>
      </c>
      <c r="D14" s="39" t="s">
        <v>91</v>
      </c>
      <c r="E14" s="3"/>
      <c r="F14" s="3"/>
      <c r="G14" s="3"/>
      <c r="H14" s="3"/>
    </row>
    <row r="15" spans="1:8" ht="27.6">
      <c r="A15" s="38" t="s">
        <v>92</v>
      </c>
      <c r="B15" s="10" t="s">
        <v>93</v>
      </c>
      <c r="C15" s="10" t="s">
        <v>94</v>
      </c>
      <c r="D15" s="39" t="s">
        <v>95</v>
      </c>
      <c r="E15" s="3"/>
      <c r="F15" s="3"/>
      <c r="G15" s="3"/>
      <c r="H15" s="3"/>
    </row>
    <row r="16" spans="1:8">
      <c r="A16" s="38" t="s">
        <v>96</v>
      </c>
      <c r="B16" s="10" t="s">
        <v>97</v>
      </c>
      <c r="C16" s="10" t="s">
        <v>61</v>
      </c>
      <c r="D16" s="39" t="s">
        <v>85</v>
      </c>
      <c r="E16" s="3"/>
      <c r="F16" s="3"/>
      <c r="G16" s="3"/>
      <c r="H16" s="3"/>
    </row>
    <row r="17" spans="1:8" ht="27.6">
      <c r="A17" s="38" t="s">
        <v>98</v>
      </c>
      <c r="B17" s="10" t="s">
        <v>99</v>
      </c>
      <c r="C17" s="10" t="s">
        <v>100</v>
      </c>
      <c r="D17" s="39" t="s">
        <v>101</v>
      </c>
      <c r="E17" s="3"/>
      <c r="F17" s="3"/>
      <c r="G17" s="3"/>
      <c r="H17" s="3"/>
    </row>
    <row r="18" spans="1:8" ht="27.6">
      <c r="A18" s="38" t="s">
        <v>102</v>
      </c>
      <c r="B18" s="10" t="s">
        <v>103</v>
      </c>
      <c r="C18" s="10" t="s">
        <v>104</v>
      </c>
      <c r="D18" s="39" t="s">
        <v>105</v>
      </c>
      <c r="E18" s="3"/>
      <c r="F18" s="3"/>
      <c r="G18" s="3"/>
      <c r="H18" s="3"/>
    </row>
    <row r="19" spans="1:8" ht="27.6">
      <c r="A19" s="38" t="s">
        <v>106</v>
      </c>
      <c r="B19" s="10" t="s">
        <v>107</v>
      </c>
      <c r="C19" s="10" t="s">
        <v>104</v>
      </c>
      <c r="D19" s="39" t="s">
        <v>108</v>
      </c>
      <c r="E19" s="3"/>
      <c r="F19" s="3"/>
      <c r="G19" s="3"/>
      <c r="H19" s="3"/>
    </row>
    <row r="20" spans="1:8" ht="27.6">
      <c r="A20" s="38" t="s">
        <v>109</v>
      </c>
      <c r="B20" s="10" t="s">
        <v>110</v>
      </c>
      <c r="C20" s="10" t="s">
        <v>100</v>
      </c>
      <c r="D20" s="39" t="s">
        <v>111</v>
      </c>
      <c r="E20" s="3"/>
      <c r="F20" s="3"/>
      <c r="G20" s="3"/>
      <c r="H20" s="3"/>
    </row>
    <row r="21" spans="1:8">
      <c r="A21" s="38" t="s">
        <v>112</v>
      </c>
      <c r="B21" s="10" t="s">
        <v>113</v>
      </c>
      <c r="C21" s="10" t="s">
        <v>61</v>
      </c>
      <c r="D21" s="39" t="s">
        <v>114</v>
      </c>
      <c r="E21" s="3"/>
      <c r="F21" s="3"/>
      <c r="G21" s="3"/>
      <c r="H21" s="3"/>
    </row>
    <row r="22" spans="1:8" ht="27.6">
      <c r="A22" s="40" t="s">
        <v>115</v>
      </c>
      <c r="B22" s="41" t="s">
        <v>116</v>
      </c>
      <c r="C22" s="41" t="s">
        <v>115</v>
      </c>
      <c r="D22" s="42" t="s">
        <v>117</v>
      </c>
      <c r="E22" s="3"/>
      <c r="F22" s="3"/>
      <c r="G22" s="3"/>
      <c r="H22" s="3"/>
    </row>
    <row r="23" spans="1:8" ht="27.6">
      <c r="A23" s="23" t="s">
        <v>118</v>
      </c>
      <c r="B23" s="43" t="s">
        <v>119</v>
      </c>
      <c r="C23" s="43" t="s">
        <v>100</v>
      </c>
      <c r="D23" s="24" t="s">
        <v>120</v>
      </c>
      <c r="E23" s="3"/>
      <c r="F23" s="3"/>
      <c r="G23" s="3"/>
      <c r="H23" s="3"/>
    </row>
    <row r="24" spans="1:8" ht="27.6">
      <c r="A24" s="9" t="s">
        <v>121</v>
      </c>
      <c r="B24" s="10" t="s">
        <v>122</v>
      </c>
      <c r="C24" s="10" t="s">
        <v>123</v>
      </c>
      <c r="D24" s="11" t="s">
        <v>124</v>
      </c>
      <c r="E24" s="3"/>
      <c r="F24" s="3"/>
      <c r="G24" s="3"/>
      <c r="H24" s="3"/>
    </row>
    <row r="25" spans="1:8" ht="27.6">
      <c r="A25" s="12" t="s">
        <v>125</v>
      </c>
      <c r="B25" s="13" t="s">
        <v>126</v>
      </c>
      <c r="C25" s="13" t="s">
        <v>123</v>
      </c>
      <c r="D25" s="14" t="s">
        <v>127</v>
      </c>
      <c r="E25" s="3"/>
      <c r="F25" s="3"/>
      <c r="G25" s="3"/>
      <c r="H25" s="3"/>
    </row>
    <row r="26" spans="1:8">
      <c r="A26" s="3"/>
      <c r="B26" s="3"/>
      <c r="C26" s="3"/>
      <c r="D26" s="3"/>
      <c r="E26" s="3"/>
      <c r="F26" s="3"/>
      <c r="G26" s="3"/>
      <c r="H26" s="3"/>
    </row>
    <row r="27" spans="1:8">
      <c r="A27" s="3"/>
      <c r="B27" s="3"/>
      <c r="C27" s="3"/>
      <c r="D27" s="3"/>
      <c r="E27" s="3"/>
      <c r="F27" s="3"/>
      <c r="G27" s="3"/>
      <c r="H27" s="3"/>
    </row>
    <row r="28" spans="1:8">
      <c r="A28" s="3"/>
      <c r="B28" s="3"/>
      <c r="C28" s="3"/>
      <c r="D28" s="3"/>
      <c r="E28" s="3"/>
      <c r="F28" s="3"/>
      <c r="G28" s="3"/>
      <c r="H28" s="3"/>
    </row>
    <row r="29" spans="1:8">
      <c r="A29" s="3"/>
      <c r="B29" s="3"/>
      <c r="C29" s="3"/>
      <c r="D29" s="3"/>
      <c r="E29" s="3"/>
      <c r="F29" s="3"/>
      <c r="G29" s="3"/>
      <c r="H29" s="3"/>
    </row>
    <row r="30" spans="1:8">
      <c r="A30" s="3"/>
      <c r="B30" s="3"/>
      <c r="C30" s="3"/>
      <c r="D30" s="3"/>
      <c r="E30" s="3"/>
      <c r="F30" s="3"/>
      <c r="G30" s="3"/>
      <c r="H30" s="3"/>
    </row>
    <row r="31" spans="1:8">
      <c r="A31" s="3"/>
      <c r="B31" s="3"/>
      <c r="C31" s="3"/>
      <c r="D31" s="3"/>
      <c r="E31" s="3"/>
      <c r="F31" s="3"/>
      <c r="G31" s="3"/>
      <c r="H31" s="3"/>
    </row>
    <row r="32" spans="1:8">
      <c r="A32" s="3"/>
      <c r="B32" s="3"/>
      <c r="C32" s="3"/>
      <c r="D32" s="3"/>
      <c r="E32" s="3"/>
      <c r="F32" s="3"/>
      <c r="G32" s="3"/>
      <c r="H32" s="3"/>
    </row>
    <row r="33" spans="1:8">
      <c r="A33" s="3"/>
      <c r="B33" s="3"/>
      <c r="C33" s="3"/>
      <c r="D33" s="3"/>
      <c r="E33" s="3"/>
      <c r="F33" s="3"/>
      <c r="G33" s="3"/>
      <c r="H33" s="3"/>
    </row>
    <row r="34" spans="1:8">
      <c r="A34" s="3"/>
      <c r="B34" s="3"/>
      <c r="C34" s="3"/>
      <c r="D34" s="3"/>
      <c r="E34" s="3"/>
      <c r="F34" s="3"/>
      <c r="G34" s="3"/>
      <c r="H34" s="3"/>
    </row>
    <row r="35" spans="1:8">
      <c r="A35" s="3"/>
      <c r="B35" s="3"/>
      <c r="C35" s="3"/>
      <c r="D35" s="3"/>
      <c r="E35" s="3"/>
      <c r="F35" s="3"/>
      <c r="G35" s="3"/>
      <c r="H35" s="3"/>
    </row>
    <row r="36" spans="1:8">
      <c r="A36" s="3"/>
      <c r="B36" s="3"/>
      <c r="C36" s="3"/>
      <c r="D36" s="3"/>
      <c r="E36" s="3"/>
      <c r="F36" s="3"/>
      <c r="G36" s="3"/>
      <c r="H36" s="3"/>
    </row>
    <row r="37" spans="1:8">
      <c r="A37" s="3"/>
      <c r="B37" s="3"/>
      <c r="C37" s="3"/>
      <c r="D37" s="3"/>
      <c r="E37" s="3"/>
      <c r="F37" s="3"/>
      <c r="G37" s="3"/>
      <c r="H37" s="3"/>
    </row>
    <row r="38" spans="1:8">
      <c r="A38" s="3"/>
      <c r="B38" s="3"/>
      <c r="C38" s="3"/>
      <c r="D38" s="3"/>
      <c r="E38" s="3"/>
      <c r="F38" s="3"/>
      <c r="G38" s="3"/>
      <c r="H38" s="3"/>
    </row>
    <row r="39" spans="1:8">
      <c r="A39" s="3"/>
      <c r="B39" s="3"/>
      <c r="C39" s="3"/>
      <c r="D39" s="3"/>
      <c r="E39" s="3"/>
      <c r="F39" s="3"/>
      <c r="G39" s="3"/>
      <c r="H39" s="3"/>
    </row>
    <row r="40" spans="1:8">
      <c r="A40" s="3"/>
      <c r="B40" s="3"/>
      <c r="C40" s="3"/>
      <c r="D40" s="3"/>
      <c r="E40" s="3"/>
      <c r="F40" s="3"/>
      <c r="G40" s="3"/>
      <c r="H40" s="3"/>
    </row>
  </sheetData>
  <sheetProtection algorithmName="SHA-512" hashValue="gp+G4i9TUJxGRPZkCe+AaUremwU4PXEI66E6lZJUwkdd8EFFxlt2F6osJ5rz7PcYKXMzhun4q9zHA8ZA5sxAzg==" saltValue="Ko+o89tI2jsKHnCiohUQbQ==" spinCount="100000" sheet="1" objects="1" scenarios="1" formatCells="0" formatColumns="0" formatRows="0" insertColumns="0" sort="0" autoFilter="0" pivotTables="0"/>
  <mergeCells count="3">
    <mergeCell ref="A1:D1"/>
    <mergeCell ref="E4:F6"/>
    <mergeCell ref="E7:F7"/>
  </mergeCells>
  <hyperlinks>
    <hyperlink ref="E7" r:id="rId1" xr:uid="{BB5FD2BA-DEBB-49A1-BF96-68FA871A716C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0"/>
  <sheetViews>
    <sheetView workbookViewId="0">
      <selection activeCell="H20" sqref="H20"/>
    </sheetView>
  </sheetViews>
  <sheetFormatPr baseColWidth="10" defaultColWidth="8.796875" defaultRowHeight="13.8"/>
  <cols>
    <col min="1" max="1" width="32" style="2" customWidth="1"/>
    <col min="2" max="2" width="20" style="2" customWidth="1"/>
    <col min="3" max="3" width="52" style="2" customWidth="1"/>
    <col min="4" max="6" width="12" style="2" customWidth="1"/>
    <col min="7" max="7" width="8.796875" style="2"/>
    <col min="8" max="8" width="29.296875" style="2" customWidth="1"/>
    <col min="9" max="9" width="51.59765625" style="2" customWidth="1"/>
    <col min="10" max="16384" width="8.796875" style="2"/>
  </cols>
  <sheetData>
    <row r="1" spans="1:9" ht="24" customHeight="1">
      <c r="A1" s="44" t="s">
        <v>128</v>
      </c>
      <c r="B1" s="44" t="s">
        <v>128</v>
      </c>
      <c r="C1" s="44" t="s">
        <v>128</v>
      </c>
      <c r="D1" s="44" t="s">
        <v>128</v>
      </c>
      <c r="E1" s="44" t="s">
        <v>128</v>
      </c>
      <c r="F1" s="44" t="s">
        <v>128</v>
      </c>
      <c r="G1" s="3"/>
      <c r="H1" s="3"/>
    </row>
    <row r="2" spans="1:9">
      <c r="A2" s="45"/>
      <c r="B2" s="45"/>
      <c r="C2" s="45"/>
      <c r="D2" s="45"/>
      <c r="E2" s="45"/>
      <c r="F2" s="45"/>
      <c r="G2" s="3"/>
      <c r="H2" s="3"/>
    </row>
    <row r="3" spans="1:9">
      <c r="A3" s="46" t="s">
        <v>129</v>
      </c>
      <c r="B3" s="46"/>
      <c r="C3" s="46"/>
      <c r="D3" s="46"/>
      <c r="E3" s="46"/>
      <c r="F3" s="46"/>
      <c r="G3" s="3"/>
      <c r="H3" s="3"/>
    </row>
    <row r="4" spans="1:9" ht="14.4" thickBot="1">
      <c r="A4" s="46"/>
      <c r="B4" s="46"/>
      <c r="C4" s="46"/>
      <c r="D4" s="46"/>
      <c r="E4" s="46"/>
      <c r="F4" s="46"/>
      <c r="G4" s="3"/>
      <c r="H4" s="3"/>
    </row>
    <row r="5" spans="1:9" ht="38.4" customHeight="1">
      <c r="A5" s="45"/>
      <c r="B5" s="45"/>
      <c r="C5" s="45"/>
      <c r="D5" s="45"/>
      <c r="E5" s="45"/>
      <c r="F5" s="45"/>
      <c r="G5" s="3"/>
      <c r="H5" s="29" t="s">
        <v>235</v>
      </c>
      <c r="I5" s="30"/>
    </row>
    <row r="6" spans="1:9" ht="17.55" customHeight="1">
      <c r="A6" s="47" t="s">
        <v>130</v>
      </c>
      <c r="B6" s="47" t="s">
        <v>130</v>
      </c>
      <c r="C6" s="47" t="s">
        <v>130</v>
      </c>
      <c r="D6" s="47" t="s">
        <v>130</v>
      </c>
      <c r="E6" s="47" t="s">
        <v>130</v>
      </c>
      <c r="F6" s="47" t="s">
        <v>130</v>
      </c>
      <c r="G6" s="3"/>
      <c r="H6" s="31"/>
      <c r="I6" s="32"/>
    </row>
    <row r="7" spans="1:9" ht="14.4" thickBot="1">
      <c r="A7" s="45"/>
      <c r="B7" s="45"/>
      <c r="C7" s="45"/>
      <c r="D7" s="45"/>
      <c r="E7" s="45"/>
      <c r="F7" s="45"/>
      <c r="G7" s="3"/>
      <c r="H7" s="33"/>
      <c r="I7" s="34"/>
    </row>
    <row r="8" spans="1:9" ht="19.2" customHeight="1" thickBot="1">
      <c r="A8" s="48" t="s">
        <v>131</v>
      </c>
      <c r="B8" s="49" t="s">
        <v>132</v>
      </c>
      <c r="C8" s="50" t="s">
        <v>133</v>
      </c>
      <c r="D8" s="45"/>
      <c r="E8" s="45"/>
      <c r="F8" s="45"/>
      <c r="G8" s="3"/>
      <c r="H8" s="35" t="s">
        <v>236</v>
      </c>
      <c r="I8" s="36"/>
    </row>
    <row r="9" spans="1:9">
      <c r="A9" s="51" t="s">
        <v>134</v>
      </c>
      <c r="B9" s="52" t="s">
        <v>135</v>
      </c>
      <c r="C9" s="53" t="s">
        <v>136</v>
      </c>
      <c r="D9" s="45"/>
      <c r="E9" s="45"/>
      <c r="F9" s="45"/>
      <c r="G9" s="3"/>
      <c r="H9" s="3"/>
    </row>
    <row r="10" spans="1:9">
      <c r="A10" s="51" t="s">
        <v>137</v>
      </c>
      <c r="B10" s="52" t="s">
        <v>138</v>
      </c>
      <c r="C10" s="53" t="s">
        <v>139</v>
      </c>
      <c r="D10" s="45"/>
      <c r="E10" s="45"/>
      <c r="F10" s="45"/>
      <c r="G10" s="3"/>
      <c r="H10" s="3"/>
    </row>
    <row r="11" spans="1:9">
      <c r="A11" s="51" t="s">
        <v>140</v>
      </c>
      <c r="B11" s="54">
        <v>600000</v>
      </c>
      <c r="C11" s="53" t="s">
        <v>136</v>
      </c>
      <c r="D11" s="45"/>
      <c r="E11" s="45"/>
      <c r="F11" s="45"/>
      <c r="G11" s="3"/>
      <c r="H11" s="3"/>
    </row>
    <row r="12" spans="1:9">
      <c r="A12" s="51" t="s">
        <v>141</v>
      </c>
      <c r="B12" s="55">
        <v>4</v>
      </c>
      <c r="C12" s="53" t="s">
        <v>136</v>
      </c>
      <c r="D12" s="45"/>
      <c r="E12" s="45"/>
      <c r="F12" s="45"/>
      <c r="G12" s="3"/>
      <c r="H12" s="3"/>
    </row>
    <row r="13" spans="1:9">
      <c r="A13" s="51" t="s">
        <v>92</v>
      </c>
      <c r="B13" s="56">
        <v>0.25</v>
      </c>
      <c r="C13" s="53" t="s">
        <v>142</v>
      </c>
      <c r="D13" s="45"/>
      <c r="E13" s="45"/>
      <c r="F13" s="45"/>
      <c r="G13" s="3"/>
      <c r="H13" s="3"/>
    </row>
    <row r="14" spans="1:9">
      <c r="A14" s="51" t="s">
        <v>102</v>
      </c>
      <c r="B14" s="54">
        <v>200000</v>
      </c>
      <c r="C14" s="53" t="s">
        <v>136</v>
      </c>
      <c r="D14" s="45"/>
      <c r="E14" s="45"/>
      <c r="F14" s="45"/>
      <c r="G14" s="3"/>
      <c r="H14" s="3"/>
    </row>
    <row r="15" spans="1:9">
      <c r="A15" s="57" t="s">
        <v>106</v>
      </c>
      <c r="B15" s="58">
        <v>100000</v>
      </c>
      <c r="C15" s="59" t="s">
        <v>136</v>
      </c>
      <c r="D15" s="45"/>
      <c r="E15" s="45"/>
      <c r="F15" s="45"/>
      <c r="G15" s="3"/>
      <c r="H15" s="3"/>
    </row>
    <row r="16" spans="1:9">
      <c r="A16" s="45"/>
      <c r="B16" s="45"/>
      <c r="C16" s="45"/>
      <c r="D16" s="45"/>
      <c r="E16" s="45"/>
      <c r="F16" s="45"/>
      <c r="G16" s="3"/>
      <c r="H16" s="3"/>
    </row>
    <row r="17" spans="1:8" ht="17.55" customHeight="1">
      <c r="A17" s="47" t="s">
        <v>143</v>
      </c>
      <c r="B17" s="47" t="s">
        <v>143</v>
      </c>
      <c r="C17" s="47" t="s">
        <v>143</v>
      </c>
      <c r="D17" s="47" t="s">
        <v>143</v>
      </c>
      <c r="E17" s="47" t="s">
        <v>143</v>
      </c>
      <c r="F17" s="47" t="s">
        <v>143</v>
      </c>
      <c r="G17" s="3"/>
      <c r="H17" s="3"/>
    </row>
    <row r="18" spans="1:8">
      <c r="A18" s="45"/>
      <c r="B18" s="45"/>
      <c r="C18" s="45"/>
      <c r="D18" s="45"/>
      <c r="E18" s="45"/>
      <c r="F18" s="45"/>
      <c r="G18" s="3"/>
      <c r="H18" s="3"/>
    </row>
    <row r="19" spans="1:8" ht="19.2" customHeight="1">
      <c r="A19" s="48" t="s">
        <v>144</v>
      </c>
      <c r="B19" s="60" t="s">
        <v>145</v>
      </c>
      <c r="C19" s="50" t="s">
        <v>146</v>
      </c>
      <c r="D19" s="45"/>
      <c r="E19" s="45"/>
      <c r="F19" s="45"/>
      <c r="G19" s="3"/>
      <c r="H19" s="3"/>
    </row>
    <row r="20" spans="1:8">
      <c r="A20" s="51" t="s">
        <v>147</v>
      </c>
      <c r="B20" s="61" t="str">
        <f>IF(OR(B9="",B10=""),"FALTA INFORMACIÓN","OK")</f>
        <v>OK</v>
      </c>
      <c r="C20" s="53" t="s">
        <v>148</v>
      </c>
      <c r="D20" s="45"/>
      <c r="E20" s="45"/>
      <c r="F20" s="45"/>
      <c r="G20" s="3"/>
      <c r="H20" s="3"/>
    </row>
    <row r="21" spans="1:8">
      <c r="A21" s="51" t="s">
        <v>149</v>
      </c>
      <c r="B21" s="61" t="str">
        <f>IF(NOT(ISNUMBER(B11)),"FALTA INFORMACIÓN",IF(B11&gt;0,"OK","REVISAR"))</f>
        <v>OK</v>
      </c>
      <c r="C21" s="53" t="s">
        <v>150</v>
      </c>
      <c r="D21" s="45"/>
      <c r="E21" s="45"/>
      <c r="F21" s="45"/>
      <c r="G21" s="3"/>
      <c r="H21" s="3"/>
    </row>
    <row r="22" spans="1:8">
      <c r="A22" s="62" t="s">
        <v>151</v>
      </c>
      <c r="B22" s="63" t="str">
        <f>IF(NOT(ISNUMBER(B12)),"FALTA INFORMACIÓN",IF(AND(B12=INT(B12),B12&gt;=1,B12&lt;=10),"OK","REVISAR"))</f>
        <v>OK</v>
      </c>
      <c r="C22" s="53" t="s">
        <v>152</v>
      </c>
      <c r="D22" s="45"/>
      <c r="E22" s="45"/>
      <c r="F22" s="45"/>
      <c r="G22" s="3"/>
      <c r="H22" s="3"/>
    </row>
    <row r="23" spans="1:8">
      <c r="A23" s="51" t="s">
        <v>153</v>
      </c>
      <c r="B23" s="45" t="str">
        <f>IF(NOT(ISNUMBER(B13)),"FALTA INFORMACIÓN",IF(AND(B13&gt;0,B13&lt;1),"OK","REVISAR"))</f>
        <v>OK</v>
      </c>
      <c r="C23" s="53" t="s">
        <v>154</v>
      </c>
      <c r="D23" s="45"/>
      <c r="E23" s="45"/>
      <c r="F23" s="45"/>
      <c r="G23" s="3"/>
      <c r="H23" s="3"/>
    </row>
    <row r="24" spans="1:8">
      <c r="A24" s="51" t="s">
        <v>155</v>
      </c>
      <c r="B24" s="45" t="str">
        <f>IF(NOT(ISNUMBER(B14)),"FALTA INFORMACIÓN",IF(B14&gt;=0,"OK","REVISAR"))</f>
        <v>OK</v>
      </c>
      <c r="C24" s="53" t="s">
        <v>156</v>
      </c>
      <c r="D24" s="45"/>
      <c r="E24" s="45"/>
      <c r="F24" s="45"/>
      <c r="G24" s="3"/>
      <c r="H24" s="3"/>
    </row>
    <row r="25" spans="1:8">
      <c r="A25" s="57" t="s">
        <v>157</v>
      </c>
      <c r="B25" s="64" t="str">
        <f>IF(NOT(ISNUMBER(B15)),"FALTA INFORMACIÓN",IF(B15&gt;=0,"OK","REVISAR"))</f>
        <v>OK</v>
      </c>
      <c r="C25" s="59" t="s">
        <v>156</v>
      </c>
      <c r="D25" s="45"/>
      <c r="E25" s="45"/>
      <c r="F25" s="45"/>
      <c r="G25" s="3"/>
      <c r="H25" s="3"/>
    </row>
    <row r="26" spans="1:8">
      <c r="A26" s="45"/>
      <c r="B26" s="45"/>
      <c r="C26" s="45"/>
      <c r="D26" s="45"/>
      <c r="E26" s="45"/>
      <c r="F26" s="45"/>
      <c r="G26" s="3"/>
      <c r="H26" s="3"/>
    </row>
    <row r="27" spans="1:8">
      <c r="A27" s="45"/>
      <c r="B27" s="45"/>
      <c r="C27" s="45"/>
      <c r="D27" s="45"/>
      <c r="E27" s="45"/>
      <c r="F27" s="45"/>
      <c r="G27" s="3"/>
      <c r="H27" s="3"/>
    </row>
    <row r="28" spans="1:8">
      <c r="A28" s="45"/>
      <c r="B28" s="45"/>
      <c r="C28" s="45"/>
      <c r="D28" s="45"/>
      <c r="E28" s="45"/>
      <c r="F28" s="45"/>
      <c r="G28" s="3"/>
      <c r="H28" s="3"/>
    </row>
    <row r="29" spans="1:8">
      <c r="A29" s="3"/>
      <c r="B29" s="3"/>
      <c r="C29" s="3"/>
      <c r="D29" s="3"/>
      <c r="E29" s="3"/>
      <c r="F29" s="3"/>
      <c r="G29" s="3"/>
      <c r="H29" s="3"/>
    </row>
    <row r="30" spans="1:8">
      <c r="A30" s="3"/>
      <c r="B30" s="3"/>
      <c r="C30" s="3"/>
      <c r="D30" s="3"/>
      <c r="E30" s="3"/>
      <c r="F30" s="3"/>
      <c r="G30" s="3"/>
      <c r="H30" s="3"/>
    </row>
    <row r="31" spans="1:8">
      <c r="A31" s="3"/>
      <c r="B31" s="3"/>
      <c r="C31" s="3"/>
      <c r="D31" s="3"/>
      <c r="E31" s="3"/>
      <c r="F31" s="3"/>
      <c r="G31" s="3"/>
      <c r="H31" s="3"/>
    </row>
    <row r="32" spans="1:8">
      <c r="A32" s="3"/>
      <c r="B32" s="3"/>
      <c r="C32" s="3"/>
      <c r="D32" s="3"/>
      <c r="E32" s="3"/>
      <c r="F32" s="3"/>
      <c r="G32" s="3"/>
      <c r="H32" s="3"/>
    </row>
    <row r="33" spans="1:8">
      <c r="A33" s="3"/>
      <c r="B33" s="3"/>
      <c r="C33" s="3"/>
      <c r="D33" s="3"/>
      <c r="E33" s="3"/>
      <c r="F33" s="3"/>
      <c r="G33" s="3"/>
      <c r="H33" s="3"/>
    </row>
    <row r="34" spans="1:8">
      <c r="A34" s="3"/>
      <c r="B34" s="3"/>
      <c r="C34" s="3"/>
      <c r="D34" s="3"/>
      <c r="E34" s="3"/>
      <c r="F34" s="3"/>
      <c r="G34" s="3"/>
      <c r="H34" s="3"/>
    </row>
    <row r="35" spans="1:8">
      <c r="A35" s="3"/>
      <c r="B35" s="3"/>
      <c r="C35" s="3"/>
      <c r="D35" s="3"/>
      <c r="E35" s="3"/>
      <c r="F35" s="3"/>
      <c r="G35" s="3"/>
      <c r="H35" s="3"/>
    </row>
    <row r="36" spans="1:8">
      <c r="A36" s="3"/>
      <c r="B36" s="3"/>
      <c r="C36" s="3"/>
      <c r="D36" s="3"/>
      <c r="E36" s="3"/>
      <c r="F36" s="3"/>
      <c r="G36" s="3"/>
      <c r="H36" s="3"/>
    </row>
    <row r="37" spans="1:8">
      <c r="A37" s="3"/>
      <c r="B37" s="3"/>
      <c r="C37" s="3"/>
      <c r="D37" s="3"/>
      <c r="E37" s="3"/>
      <c r="F37" s="3"/>
      <c r="G37" s="3"/>
      <c r="H37" s="3"/>
    </row>
    <row r="38" spans="1:8">
      <c r="A38" s="3"/>
      <c r="B38" s="3"/>
      <c r="C38" s="3"/>
      <c r="D38" s="3"/>
      <c r="E38" s="3"/>
      <c r="F38" s="3"/>
      <c r="G38" s="3"/>
      <c r="H38" s="3"/>
    </row>
    <row r="39" spans="1:8">
      <c r="A39" s="3"/>
      <c r="B39" s="3"/>
      <c r="C39" s="3"/>
      <c r="D39" s="3"/>
      <c r="E39" s="3"/>
      <c r="F39" s="3"/>
      <c r="G39" s="3"/>
      <c r="H39" s="3"/>
    </row>
    <row r="40" spans="1:8">
      <c r="A40" s="3"/>
      <c r="B40" s="3"/>
      <c r="C40" s="3"/>
      <c r="D40" s="3"/>
      <c r="E40" s="3"/>
      <c r="F40" s="3"/>
      <c r="G40" s="3"/>
      <c r="H40" s="3"/>
    </row>
  </sheetData>
  <sheetProtection algorithmName="SHA-512" hashValue="g2nlfbCiTClUg0z607cKnj05A9H/8TGa11X2CCRHvM31WTEAXOqBinrMVhsKq+y6GJUHIKcV7mpSE0yItAfOYg==" saltValue="GTDJyn5yNiz9RH9hTxPsLQ==" spinCount="100000" sheet="1" objects="1" scenarios="1" formatCells="0" formatColumns="0" formatRows="0" insertColumns="0" sort="0" autoFilter="0" pivotTables="0"/>
  <mergeCells count="6">
    <mergeCell ref="A1:F1"/>
    <mergeCell ref="A3:F4"/>
    <mergeCell ref="A6:F6"/>
    <mergeCell ref="A17:F17"/>
    <mergeCell ref="H5:I7"/>
    <mergeCell ref="H8:I8"/>
  </mergeCells>
  <conditionalFormatting sqref="B20:B22">
    <cfRule type="expression" dxfId="13" priority="1">
      <formula>B20="REVISAR"</formula>
    </cfRule>
    <cfRule type="expression" dxfId="12" priority="2">
      <formula>B20="OK"</formula>
    </cfRule>
  </conditionalFormatting>
  <conditionalFormatting sqref="B20:B25">
    <cfRule type="expression" dxfId="11" priority="3">
      <formula>OR(B20="REVISAR",B20="FALTA INFORMACIÓN")</formula>
    </cfRule>
    <cfRule type="expression" dxfId="10" priority="4">
      <formula>B20="OK"</formula>
    </cfRule>
  </conditionalFormatting>
  <dataValidations count="4">
    <dataValidation type="whole" allowBlank="1" showErrorMessage="1" errorTitle="Horizonte inválido" error="Ingresa un número entero entre 1 y 10 años." sqref="B12" xr:uid="{00000000-0002-0000-0200-000000000000}">
      <formula1>1</formula1>
      <formula2>10</formula2>
    </dataValidation>
    <dataValidation type="decimal" allowBlank="1" showErrorMessage="1" errorTitle="Tasa inválida" error="Ingresa una tasa mayor que 0 % y menor que 100 %." sqref="B13" xr:uid="{00000000-0002-0000-0200-000001000000}">
      <formula1>0.000001</formula1>
      <formula2>0.999999</formula2>
    </dataValidation>
    <dataValidation type="decimal" operator="greaterThan" allowBlank="1" showErrorMessage="1" errorTitle="Dato inválido" error="Ingresa un número mayor que 0." sqref="B11" xr:uid="{00000000-0002-0000-0200-000002000000}">
      <formula1>0</formula1>
    </dataValidation>
    <dataValidation type="decimal" allowBlank="1" showErrorMessage="1" errorTitle="Dato inválido" error="Ingresa un número mayor o igual que 0." sqref="B14:B15" xr:uid="{00000000-0002-0000-0200-000003000000}">
      <formula1>0</formula1>
      <formula2>1E+100</formula2>
    </dataValidation>
  </dataValidations>
  <hyperlinks>
    <hyperlink ref="H8" r:id="rId1" xr:uid="{420A9112-E89A-4D4D-8C34-9D91D5429015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0"/>
  <sheetViews>
    <sheetView workbookViewId="0">
      <selection activeCell="E11" sqref="E11"/>
    </sheetView>
  </sheetViews>
  <sheetFormatPr baseColWidth="10" defaultColWidth="8.796875" defaultRowHeight="13.8"/>
  <cols>
    <col min="1" max="1" width="30" style="2" customWidth="1"/>
    <col min="2" max="4" width="22" style="2" customWidth="1"/>
    <col min="5" max="5" width="40" style="2" customWidth="1"/>
    <col min="6" max="6" width="12" style="2" customWidth="1"/>
    <col min="7" max="7" width="3.796875" style="2" customWidth="1"/>
    <col min="8" max="8" width="34.69921875" style="2" customWidth="1"/>
    <col min="9" max="9" width="45.8984375" style="2" customWidth="1"/>
    <col min="10" max="16384" width="8.796875" style="2"/>
  </cols>
  <sheetData>
    <row r="1" spans="1:9" ht="24" customHeight="1">
      <c r="A1" s="44" t="s">
        <v>158</v>
      </c>
      <c r="B1" s="44" t="s">
        <v>158</v>
      </c>
      <c r="C1" s="44" t="s">
        <v>158</v>
      </c>
      <c r="D1" s="44" t="s">
        <v>158</v>
      </c>
      <c r="E1" s="44" t="s">
        <v>158</v>
      </c>
      <c r="F1" s="44" t="s">
        <v>158</v>
      </c>
      <c r="G1" s="3"/>
      <c r="H1" s="3"/>
    </row>
    <row r="2" spans="1:9">
      <c r="A2" s="45"/>
      <c r="B2" s="45"/>
      <c r="C2" s="45"/>
      <c r="D2" s="45"/>
      <c r="E2" s="45"/>
      <c r="F2" s="45"/>
      <c r="G2" s="3"/>
      <c r="H2" s="3"/>
    </row>
    <row r="3" spans="1:9">
      <c r="A3" s="46" t="s">
        <v>159</v>
      </c>
      <c r="B3" s="46"/>
      <c r="C3" s="46"/>
      <c r="D3" s="46"/>
      <c r="E3" s="46"/>
      <c r="F3" s="46"/>
      <c r="G3" s="3"/>
      <c r="H3" s="3"/>
    </row>
    <row r="4" spans="1:9">
      <c r="A4" s="46"/>
      <c r="B4" s="46"/>
      <c r="C4" s="46"/>
      <c r="D4" s="46"/>
      <c r="E4" s="46"/>
      <c r="F4" s="46"/>
      <c r="G4" s="3"/>
      <c r="H4" s="3"/>
    </row>
    <row r="5" spans="1:9" ht="14.4" thickBot="1">
      <c r="A5" s="45"/>
      <c r="B5" s="45"/>
      <c r="C5" s="45"/>
      <c r="D5" s="45"/>
      <c r="E5" s="45"/>
      <c r="F5" s="45"/>
      <c r="G5" s="3"/>
      <c r="H5" s="3"/>
    </row>
    <row r="6" spans="1:9" ht="19.2" customHeight="1">
      <c r="A6" s="65" t="s">
        <v>160</v>
      </c>
      <c r="B6" s="66" t="s">
        <v>161</v>
      </c>
      <c r="C6" s="66" t="s">
        <v>162</v>
      </c>
      <c r="D6" s="66" t="s">
        <v>163</v>
      </c>
      <c r="E6" s="67" t="s">
        <v>164</v>
      </c>
      <c r="F6" s="45"/>
      <c r="G6" s="3"/>
      <c r="H6" s="29" t="s">
        <v>235</v>
      </c>
      <c r="I6" s="30"/>
    </row>
    <row r="7" spans="1:9" ht="41.4">
      <c r="A7" s="68" t="s">
        <v>165</v>
      </c>
      <c r="B7" s="69" t="s">
        <v>166</v>
      </c>
      <c r="C7" s="69" t="s">
        <v>167</v>
      </c>
      <c r="D7" s="69" t="s">
        <v>168</v>
      </c>
      <c r="E7" s="70" t="s">
        <v>169</v>
      </c>
      <c r="F7" s="45"/>
      <c r="G7" s="3"/>
      <c r="H7" s="31"/>
      <c r="I7" s="32"/>
    </row>
    <row r="8" spans="1:9" ht="14.4" thickBot="1">
      <c r="A8" s="68" t="s">
        <v>170</v>
      </c>
      <c r="B8" s="71">
        <f>'03_Supuestos'!B11</f>
        <v>600000</v>
      </c>
      <c r="C8" s="71">
        <f>'03_Supuestos'!B11</f>
        <v>600000</v>
      </c>
      <c r="D8" s="71">
        <f>'03_Supuestos'!B11</f>
        <v>600000</v>
      </c>
      <c r="E8" s="70" t="s">
        <v>171</v>
      </c>
      <c r="F8" s="45"/>
      <c r="G8" s="3"/>
      <c r="H8" s="33"/>
      <c r="I8" s="34"/>
    </row>
    <row r="9" spans="1:9" ht="17.399999999999999" thickBot="1">
      <c r="A9" s="68" t="s">
        <v>172</v>
      </c>
      <c r="B9" s="72">
        <v>900000</v>
      </c>
      <c r="C9" s="72">
        <v>1800000</v>
      </c>
      <c r="D9" s="72">
        <v>3000000</v>
      </c>
      <c r="E9" s="70" t="s">
        <v>173</v>
      </c>
      <c r="F9" s="45"/>
      <c r="G9" s="3"/>
      <c r="H9" s="35" t="s">
        <v>236</v>
      </c>
      <c r="I9" s="36"/>
    </row>
    <row r="10" spans="1:9">
      <c r="A10" s="68" t="s">
        <v>174</v>
      </c>
      <c r="B10" s="73">
        <f>IF(AND(ISNUMBER(B8),ISNUMBER(B9),ISNUMBER(B13),B8&gt;0,B9&gt;0,B13&gt;0),(B9/B8)^(1/B13)-1,"")</f>
        <v>0.1066819197003217</v>
      </c>
      <c r="C10" s="73">
        <f>IF(AND(ISNUMBER(C8),ISNUMBER(C9),ISNUMBER(C13),C8&gt;0,C9&gt;0,C13&gt;0),(C9/C8)^(1/C13)-1,"")</f>
        <v>0.3160740129524926</v>
      </c>
      <c r="D10" s="73">
        <f>IF(AND(ISNUMBER(D8),ISNUMBER(D9),ISNUMBER(D13),D8&gt;0,D9&gt;0,D13&gt;0),(D9/D8)^(1/D13)-1,"")</f>
        <v>0.4953487812212205</v>
      </c>
      <c r="E10" s="70" t="s">
        <v>175</v>
      </c>
      <c r="F10" s="45"/>
      <c r="G10" s="3"/>
      <c r="H10" s="3"/>
    </row>
    <row r="11" spans="1:9">
      <c r="A11" s="68" t="s">
        <v>86</v>
      </c>
      <c r="B11" s="74">
        <v>2</v>
      </c>
      <c r="C11" s="74">
        <v>4</v>
      </c>
      <c r="D11" s="74">
        <v>6</v>
      </c>
      <c r="E11" s="70" t="s">
        <v>176</v>
      </c>
      <c r="F11" s="45"/>
      <c r="G11" s="3"/>
      <c r="H11" s="3"/>
    </row>
    <row r="12" spans="1:9">
      <c r="A12" s="68" t="s">
        <v>177</v>
      </c>
      <c r="B12" s="75">
        <f>IF(AND(ISNUMBER(B9),ISNUMBER(B11),B9&gt;0,B11&gt;0),B9*B11,"")</f>
        <v>1800000</v>
      </c>
      <c r="C12" s="75">
        <f>IF(AND(ISNUMBER(C9),ISNUMBER(C11),C9&gt;0,C11&gt;0),C9*C11,"")</f>
        <v>7200000</v>
      </c>
      <c r="D12" s="75">
        <f>IF(AND(ISNUMBER(D9),ISNUMBER(D11),D9&gt;0,D11&gt;0),D9*D11,"")</f>
        <v>18000000</v>
      </c>
      <c r="E12" s="70" t="s">
        <v>178</v>
      </c>
      <c r="F12" s="45"/>
      <c r="G12" s="3"/>
      <c r="H12" s="3"/>
    </row>
    <row r="13" spans="1:9">
      <c r="A13" s="68" t="s">
        <v>179</v>
      </c>
      <c r="B13" s="76">
        <f>'03_Supuestos'!B12</f>
        <v>4</v>
      </c>
      <c r="C13" s="76">
        <f>'03_Supuestos'!B12</f>
        <v>4</v>
      </c>
      <c r="D13" s="76">
        <f>'03_Supuestos'!B12</f>
        <v>4</v>
      </c>
      <c r="E13" s="70" t="s">
        <v>180</v>
      </c>
      <c r="F13" s="45"/>
      <c r="G13" s="3"/>
      <c r="H13" s="3"/>
    </row>
    <row r="14" spans="1:9">
      <c r="A14" s="68" t="s">
        <v>92</v>
      </c>
      <c r="B14" s="77">
        <f>'03_Supuestos'!B13</f>
        <v>0.25</v>
      </c>
      <c r="C14" s="77">
        <f>'03_Supuestos'!B13</f>
        <v>0.25</v>
      </c>
      <c r="D14" s="77">
        <f>'03_Supuestos'!B13</f>
        <v>0.25</v>
      </c>
      <c r="E14" s="70" t="s">
        <v>181</v>
      </c>
      <c r="F14" s="45"/>
      <c r="G14" s="3"/>
      <c r="H14" s="3"/>
    </row>
    <row r="15" spans="1:9">
      <c r="A15" s="68" t="s">
        <v>182</v>
      </c>
      <c r="B15" s="78">
        <f>IF(AND(ISNUMBER(B13),ISNUMBER(B14),B13&gt;=1,B13&lt;=10,B14&gt;0,B14&lt;1),1/(1+B14)^B13,"")</f>
        <v>0.40960000000000002</v>
      </c>
      <c r="C15" s="78">
        <f>IF(AND(ISNUMBER(C13),ISNUMBER(C14),C13&gt;=1,C13&lt;=10,C14&gt;0,C14&lt;1),1/(1+C14)^C13,"")</f>
        <v>0.40960000000000002</v>
      </c>
      <c r="D15" s="78">
        <f>IF(AND(ISNUMBER(D13),ISNUMBER(D14),D13&gt;=1,D13&lt;=10,D14&gt;0,D14&lt;1),1/(1+D14)^D13,"")</f>
        <v>0.40960000000000002</v>
      </c>
      <c r="E15" s="70" t="s">
        <v>183</v>
      </c>
      <c r="F15" s="45"/>
      <c r="G15" s="3"/>
      <c r="H15" s="3"/>
    </row>
    <row r="16" spans="1:9">
      <c r="A16" s="68" t="s">
        <v>184</v>
      </c>
      <c r="B16" s="75">
        <f>IF(AND(ISNUMBER(B12),ISNUMBER(B15)),B12*B15,"")</f>
        <v>737280</v>
      </c>
      <c r="C16" s="75">
        <f>IF(AND(ISNUMBER(C12),ISNUMBER(C15)),C12*C15,"")</f>
        <v>2949120</v>
      </c>
      <c r="D16" s="75">
        <f>IF(AND(ISNUMBER(D12),ISNUMBER(D15)),D12*D15,"")</f>
        <v>7372800</v>
      </c>
      <c r="E16" s="70" t="s">
        <v>185</v>
      </c>
      <c r="F16" s="45"/>
      <c r="G16" s="3"/>
      <c r="H16" s="3"/>
    </row>
    <row r="17" spans="1:8">
      <c r="A17" s="79" t="s">
        <v>69</v>
      </c>
      <c r="B17" s="80">
        <v>0.25</v>
      </c>
      <c r="C17" s="80">
        <v>0.5</v>
      </c>
      <c r="D17" s="80">
        <v>0.25</v>
      </c>
      <c r="E17" s="81" t="s">
        <v>186</v>
      </c>
      <c r="F17" s="45"/>
      <c r="G17" s="3"/>
      <c r="H17" s="3"/>
    </row>
    <row r="18" spans="1:8">
      <c r="A18" s="45"/>
      <c r="B18" s="45"/>
      <c r="C18" s="45"/>
      <c r="D18" s="45"/>
      <c r="E18" s="45"/>
      <c r="F18" s="45"/>
      <c r="G18" s="3"/>
      <c r="H18" s="3"/>
    </row>
    <row r="19" spans="1:8" ht="17.55" customHeight="1">
      <c r="A19" s="47" t="s">
        <v>187</v>
      </c>
      <c r="B19" s="47" t="s">
        <v>187</v>
      </c>
      <c r="C19" s="47" t="s">
        <v>187</v>
      </c>
      <c r="D19" s="47" t="s">
        <v>187</v>
      </c>
      <c r="E19" s="47" t="s">
        <v>187</v>
      </c>
      <c r="F19" s="47" t="s">
        <v>187</v>
      </c>
      <c r="G19" s="3"/>
      <c r="H19" s="3"/>
    </row>
    <row r="20" spans="1:8">
      <c r="A20" s="45"/>
      <c r="B20" s="45"/>
      <c r="C20" s="45"/>
      <c r="D20" s="45"/>
      <c r="E20" s="45"/>
      <c r="F20" s="45"/>
      <c r="G20" s="3"/>
      <c r="H20" s="3"/>
    </row>
    <row r="21" spans="1:8" ht="19.2" customHeight="1">
      <c r="A21" s="48" t="s">
        <v>144</v>
      </c>
      <c r="B21" s="49" t="s">
        <v>145</v>
      </c>
      <c r="C21" s="50" t="s">
        <v>188</v>
      </c>
      <c r="D21" s="45"/>
      <c r="E21" s="45"/>
      <c r="F21" s="45"/>
      <c r="G21" s="3"/>
      <c r="H21" s="3"/>
    </row>
    <row r="22" spans="1:8">
      <c r="A22" s="51" t="s">
        <v>189</v>
      </c>
      <c r="B22" s="82">
        <f>SUM(B17:D17)</f>
        <v>1</v>
      </c>
      <c r="C22" s="53" t="s">
        <v>190</v>
      </c>
      <c r="D22" s="45"/>
      <c r="E22" s="45"/>
      <c r="F22" s="45"/>
      <c r="G22" s="3"/>
      <c r="H22" s="3"/>
    </row>
    <row r="23" spans="1:8">
      <c r="A23" s="62" t="s">
        <v>191</v>
      </c>
      <c r="B23" s="83" t="str">
        <f>IF(COUNT(B17:D17)&lt;3,"FALTA INFORMACIÓN",IF(AND(MIN(B17:D17)&gt;=0,MAX(B17:D17)&lt;=1,ABS(B22-1)&lt;0.000001),"OK","REVISAR"))</f>
        <v>OK</v>
      </c>
      <c r="C23" s="84" t="s">
        <v>192</v>
      </c>
      <c r="D23" s="45"/>
      <c r="E23" s="45"/>
      <c r="F23" s="45"/>
      <c r="G23" s="3"/>
      <c r="H23" s="3"/>
    </row>
    <row r="24" spans="1:8">
      <c r="A24" s="51" t="s">
        <v>193</v>
      </c>
      <c r="B24" s="45" t="str">
        <f>IF(OR(COUNT(B9:D9)&lt;3,COUNT(B11:D11)&lt;3),"FALTA INFORMACIÓN",IF(AND(MIN(B9:D9)&gt;0,MIN(B11:D11)&gt;0),"OK","REVISAR"))</f>
        <v>OK</v>
      </c>
      <c r="C24" s="53" t="s">
        <v>194</v>
      </c>
      <c r="D24" s="45"/>
      <c r="E24" s="45"/>
      <c r="F24" s="45"/>
      <c r="G24" s="3"/>
      <c r="H24" s="3"/>
    </row>
    <row r="25" spans="1:8">
      <c r="A25" s="51" t="s">
        <v>195</v>
      </c>
      <c r="B25" s="45" t="str">
        <f>IF(COUNTA(B7:D7)&lt;3,"FALTA INFORMACIÓN","OK")</f>
        <v>OK</v>
      </c>
      <c r="C25" s="53" t="s">
        <v>196</v>
      </c>
      <c r="D25" s="45"/>
      <c r="E25" s="45"/>
      <c r="F25" s="45"/>
      <c r="G25" s="3"/>
      <c r="H25" s="3"/>
    </row>
    <row r="26" spans="1:8">
      <c r="A26" s="57" t="s">
        <v>197</v>
      </c>
      <c r="B26" s="64" t="str">
        <f>IF(OR(B23="FALTA INFORMACIÓN",B24="FALTA INFORMACIÓN",B25="FALTA INFORMACIÓN"),"FALTA INFORMACIÓN",IF(AND(B23="OK",B24="OK",B25="OK"),"OK","REVISAR"))</f>
        <v>OK</v>
      </c>
      <c r="C26" s="59" t="s">
        <v>198</v>
      </c>
      <c r="D26" s="45"/>
      <c r="E26" s="45"/>
      <c r="F26" s="45"/>
      <c r="G26" s="3"/>
      <c r="H26" s="3"/>
    </row>
    <row r="27" spans="1:8">
      <c r="A27" s="45"/>
      <c r="B27" s="45"/>
      <c r="C27" s="45"/>
      <c r="D27" s="45"/>
      <c r="E27" s="45"/>
      <c r="F27" s="45"/>
      <c r="G27" s="3"/>
      <c r="H27" s="3"/>
    </row>
    <row r="28" spans="1:8">
      <c r="A28" s="45"/>
      <c r="B28" s="45"/>
      <c r="C28" s="45"/>
      <c r="D28" s="45"/>
      <c r="E28" s="45"/>
      <c r="F28" s="45"/>
      <c r="G28" s="3"/>
      <c r="H28" s="3"/>
    </row>
    <row r="29" spans="1:8">
      <c r="A29" s="45"/>
      <c r="B29" s="45"/>
      <c r="C29" s="45"/>
      <c r="D29" s="45"/>
      <c r="E29" s="45"/>
      <c r="F29" s="45"/>
      <c r="G29" s="3"/>
      <c r="H29" s="3"/>
    </row>
    <row r="30" spans="1:8">
      <c r="A30" s="3"/>
      <c r="B30" s="3"/>
      <c r="C30" s="3"/>
      <c r="D30" s="3"/>
      <c r="E30" s="3"/>
      <c r="F30" s="3"/>
      <c r="G30" s="3"/>
      <c r="H30" s="3"/>
    </row>
    <row r="31" spans="1:8">
      <c r="A31" s="3"/>
      <c r="B31" s="3"/>
      <c r="C31" s="3"/>
      <c r="D31" s="3"/>
      <c r="E31" s="3"/>
      <c r="F31" s="3"/>
      <c r="G31" s="3"/>
      <c r="H31" s="3"/>
    </row>
    <row r="32" spans="1:8">
      <c r="A32" s="3"/>
      <c r="B32" s="3"/>
      <c r="C32" s="3"/>
      <c r="D32" s="3"/>
      <c r="E32" s="3"/>
      <c r="F32" s="3"/>
      <c r="G32" s="3"/>
      <c r="H32" s="3"/>
    </row>
    <row r="33" spans="1:8">
      <c r="A33" s="3"/>
      <c r="B33" s="3"/>
      <c r="C33" s="3"/>
      <c r="D33" s="3"/>
      <c r="E33" s="3"/>
      <c r="F33" s="3"/>
      <c r="G33" s="3"/>
      <c r="H33" s="3"/>
    </row>
    <row r="34" spans="1:8">
      <c r="A34" s="3"/>
      <c r="B34" s="3"/>
      <c r="C34" s="3"/>
      <c r="D34" s="3"/>
      <c r="E34" s="3"/>
      <c r="F34" s="3"/>
      <c r="G34" s="3"/>
      <c r="H34" s="3"/>
    </row>
    <row r="35" spans="1:8">
      <c r="A35" s="3"/>
      <c r="B35" s="3"/>
      <c r="C35" s="3"/>
      <c r="D35" s="3"/>
      <c r="E35" s="3"/>
      <c r="F35" s="3"/>
      <c r="G35" s="3"/>
      <c r="H35" s="3"/>
    </row>
    <row r="36" spans="1:8">
      <c r="A36" s="3"/>
      <c r="B36" s="3"/>
      <c r="C36" s="3"/>
      <c r="D36" s="3"/>
      <c r="E36" s="3"/>
      <c r="F36" s="3"/>
      <c r="G36" s="3"/>
      <c r="H36" s="3"/>
    </row>
    <row r="37" spans="1:8">
      <c r="A37" s="3"/>
      <c r="B37" s="3"/>
      <c r="C37" s="3"/>
      <c r="D37" s="3"/>
      <c r="E37" s="3"/>
      <c r="F37" s="3"/>
      <c r="G37" s="3"/>
      <c r="H37" s="3"/>
    </row>
    <row r="38" spans="1:8">
      <c r="A38" s="3"/>
      <c r="B38" s="3"/>
      <c r="C38" s="3"/>
      <c r="D38" s="3"/>
      <c r="E38" s="3"/>
      <c r="F38" s="3"/>
      <c r="G38" s="3"/>
      <c r="H38" s="3"/>
    </row>
    <row r="39" spans="1:8">
      <c r="A39" s="3"/>
      <c r="B39" s="3"/>
      <c r="C39" s="3"/>
      <c r="D39" s="3"/>
      <c r="E39" s="3"/>
      <c r="F39" s="3"/>
      <c r="G39" s="3"/>
      <c r="H39" s="3"/>
    </row>
    <row r="40" spans="1:8">
      <c r="A40" s="3"/>
      <c r="B40" s="3"/>
      <c r="C40" s="3"/>
      <c r="D40" s="3"/>
      <c r="E40" s="3"/>
      <c r="F40" s="3"/>
      <c r="G40" s="3"/>
      <c r="H40" s="3"/>
    </row>
  </sheetData>
  <sheetProtection algorithmName="SHA-512" hashValue="itYQGcT+6gbE/w00nD05F16xuZDA4iQ9/rt2t5uSqao5NVhjFBaL7miRYuEIHxcORDIQDUOgnfaig3MK94QdXA==" saltValue="dpa1rqN1wmMeKCtzIOoj1w==" spinCount="100000" sheet="1" objects="1" scenarios="1" formatCells="0" formatColumns="0" formatRows="0" insertColumns="0" sort="0" autoFilter="0" pivotTables="0"/>
  <mergeCells count="5">
    <mergeCell ref="A1:F1"/>
    <mergeCell ref="A3:F4"/>
    <mergeCell ref="A19:F19"/>
    <mergeCell ref="H6:I8"/>
    <mergeCell ref="H9:I9"/>
  </mergeCells>
  <conditionalFormatting sqref="B23">
    <cfRule type="expression" dxfId="9" priority="1">
      <formula>B23="REVISAR"</formula>
    </cfRule>
    <cfRule type="expression" dxfId="8" priority="2">
      <formula>B23="OK"</formula>
    </cfRule>
  </conditionalFormatting>
  <conditionalFormatting sqref="B23:B26">
    <cfRule type="expression" dxfId="7" priority="3">
      <formula>OR(B23="REVISAR",B23="FALTA INFORMACIÓN")</formula>
    </cfRule>
    <cfRule type="expression" dxfId="6" priority="4">
      <formula>B23="OK"</formula>
    </cfRule>
  </conditionalFormatting>
  <dataValidations count="3">
    <dataValidation type="decimal" operator="greaterThan" allowBlank="1" showErrorMessage="1" errorTitle="Ingreso inválido" error="Ingresa un número mayor que 0." sqref="B9:D9" xr:uid="{00000000-0002-0000-0300-000000000000}">
      <formula1>0</formula1>
    </dataValidation>
    <dataValidation type="decimal" operator="greaterThan" allowBlank="1" showErrorMessage="1" errorTitle="Múltiplo inválido" error="Ingresa un múltiplo mayor que 0." sqref="B11:D11" xr:uid="{00000000-0002-0000-0300-000001000000}">
      <formula1>0</formula1>
    </dataValidation>
    <dataValidation type="decimal" allowBlank="1" showErrorMessage="1" errorTitle="Probabilidad inválida" error="Ingresa una probabilidad entre 0 % y 100 %." sqref="B17:D17" xr:uid="{00000000-0002-0000-0300-000002000000}">
      <formula1>0</formula1>
      <formula2>1</formula2>
    </dataValidation>
  </dataValidations>
  <hyperlinks>
    <hyperlink ref="H9" r:id="rId1" xr:uid="{2B461137-692F-48C6-A3D7-741FF3D4647B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0"/>
  <sheetViews>
    <sheetView workbookViewId="0">
      <selection sqref="A1:H34"/>
    </sheetView>
  </sheetViews>
  <sheetFormatPr baseColWidth="10" defaultColWidth="8.796875" defaultRowHeight="13.8"/>
  <cols>
    <col min="1" max="1" width="30" style="2" customWidth="1"/>
    <col min="2" max="2" width="20" style="2" customWidth="1"/>
    <col min="3" max="3" width="30" style="2" customWidth="1"/>
    <col min="4" max="4" width="20" style="2" customWidth="1"/>
    <col min="5" max="5" width="4" style="2" customWidth="1"/>
    <col min="6" max="8" width="16" style="2" customWidth="1"/>
    <col min="9" max="9" width="5.19921875" style="2" customWidth="1"/>
    <col min="10" max="10" width="30.796875" style="2" customWidth="1"/>
    <col min="11" max="11" width="39.8984375" style="2" customWidth="1"/>
    <col min="12" max="16384" width="8.796875" style="2"/>
  </cols>
  <sheetData>
    <row r="1" spans="1:11" ht="24" customHeight="1">
      <c r="A1" s="44" t="s">
        <v>199</v>
      </c>
      <c r="B1" s="44" t="s">
        <v>199</v>
      </c>
      <c r="C1" s="44" t="s">
        <v>199</v>
      </c>
      <c r="D1" s="44" t="s">
        <v>199</v>
      </c>
      <c r="E1" s="44" t="s">
        <v>199</v>
      </c>
      <c r="F1" s="44" t="s">
        <v>199</v>
      </c>
      <c r="G1" s="44" t="s">
        <v>199</v>
      </c>
      <c r="H1" s="44" t="s">
        <v>199</v>
      </c>
    </row>
    <row r="2" spans="1:11">
      <c r="A2" s="45"/>
      <c r="B2" s="45"/>
      <c r="C2" s="45"/>
      <c r="D2" s="45"/>
      <c r="E2" s="45"/>
      <c r="F2" s="45"/>
      <c r="G2" s="45"/>
      <c r="H2" s="45"/>
    </row>
    <row r="3" spans="1:11" ht="14.4" thickBot="1">
      <c r="A3" s="46" t="s">
        <v>200</v>
      </c>
      <c r="B3" s="46"/>
      <c r="C3" s="46"/>
      <c r="D3" s="46"/>
      <c r="E3" s="46"/>
      <c r="F3" s="46"/>
      <c r="G3" s="46"/>
      <c r="H3" s="46"/>
    </row>
    <row r="4" spans="1:11" ht="24.6" customHeight="1">
      <c r="A4" s="46"/>
      <c r="B4" s="46"/>
      <c r="C4" s="46"/>
      <c r="D4" s="46"/>
      <c r="E4" s="46"/>
      <c r="F4" s="46"/>
      <c r="G4" s="46"/>
      <c r="H4" s="46"/>
      <c r="J4" s="29" t="s">
        <v>235</v>
      </c>
      <c r="K4" s="30"/>
    </row>
    <row r="5" spans="1:11" ht="24.6" customHeight="1">
      <c r="A5" s="45"/>
      <c r="B5" s="45"/>
      <c r="C5" s="45"/>
      <c r="D5" s="45"/>
      <c r="E5" s="45"/>
      <c r="F5" s="45"/>
      <c r="G5" s="45"/>
      <c r="H5" s="45"/>
      <c r="J5" s="31"/>
      <c r="K5" s="32"/>
    </row>
    <row r="6" spans="1:11" ht="17.55" customHeight="1" thickBot="1">
      <c r="A6" s="47" t="s">
        <v>201</v>
      </c>
      <c r="B6" s="47" t="s">
        <v>201</v>
      </c>
      <c r="C6" s="47" t="s">
        <v>201</v>
      </c>
      <c r="D6" s="47" t="s">
        <v>201</v>
      </c>
      <c r="E6" s="47" t="s">
        <v>201</v>
      </c>
      <c r="F6" s="47" t="s">
        <v>201</v>
      </c>
      <c r="G6" s="47" t="s">
        <v>201</v>
      </c>
      <c r="H6" s="47" t="s">
        <v>201</v>
      </c>
      <c r="J6" s="33"/>
      <c r="K6" s="34"/>
    </row>
    <row r="7" spans="1:11" ht="17.399999999999999" thickBot="1">
      <c r="A7" s="45"/>
      <c r="B7" s="45"/>
      <c r="C7" s="45"/>
      <c r="D7" s="45"/>
      <c r="E7" s="45"/>
      <c r="F7" s="45"/>
      <c r="G7" s="45"/>
      <c r="H7" s="45"/>
      <c r="J7" s="35" t="s">
        <v>236</v>
      </c>
      <c r="K7" s="36"/>
    </row>
    <row r="8" spans="1:11" ht="19.2" customHeight="1">
      <c r="A8" s="65" t="s">
        <v>202</v>
      </c>
      <c r="B8" s="66" t="s">
        <v>184</v>
      </c>
      <c r="C8" s="66" t="s">
        <v>69</v>
      </c>
      <c r="D8" s="67" t="s">
        <v>203</v>
      </c>
      <c r="E8" s="45"/>
      <c r="F8" s="47" t="s">
        <v>204</v>
      </c>
      <c r="G8" s="47" t="s">
        <v>204</v>
      </c>
      <c r="H8" s="47" t="s">
        <v>204</v>
      </c>
    </row>
    <row r="9" spans="1:11">
      <c r="A9" s="85" t="s">
        <v>161</v>
      </c>
      <c r="B9" s="86">
        <f>'04_Escenarios'!B16</f>
        <v>737280</v>
      </c>
      <c r="C9" s="87">
        <f>'04_Escenarios'!B17</f>
        <v>0.25</v>
      </c>
      <c r="D9" s="88">
        <f>IF(AND(ISNUMBER(B9),ISNUMBER(C9)),B9*C9,"")</f>
        <v>184320</v>
      </c>
      <c r="E9" s="45"/>
      <c r="F9" s="45"/>
      <c r="G9" s="45"/>
      <c r="H9" s="45"/>
    </row>
    <row r="10" spans="1:11">
      <c r="A10" s="85" t="s">
        <v>162</v>
      </c>
      <c r="B10" s="86">
        <f>'04_Escenarios'!C16</f>
        <v>2949120</v>
      </c>
      <c r="C10" s="87">
        <f>'04_Escenarios'!C17</f>
        <v>0.5</v>
      </c>
      <c r="D10" s="88">
        <f>IF(AND(ISNUMBER(B10),ISNUMBER(C10)),B10*C10,"")</f>
        <v>1474560</v>
      </c>
      <c r="E10" s="45"/>
      <c r="F10" s="89">
        <f>IF(B21="OK",B20,B21)</f>
        <v>3602080</v>
      </c>
      <c r="G10" s="89"/>
      <c r="H10" s="89"/>
    </row>
    <row r="11" spans="1:11">
      <c r="A11" s="85" t="s">
        <v>163</v>
      </c>
      <c r="B11" s="86">
        <f>'04_Escenarios'!D16</f>
        <v>7372800</v>
      </c>
      <c r="C11" s="87">
        <f>'04_Escenarios'!D17</f>
        <v>0.25</v>
      </c>
      <c r="D11" s="88">
        <f>IF(AND(ISNUMBER(B11),ISNUMBER(C11)),B11*C11,"")</f>
        <v>1843200</v>
      </c>
      <c r="E11" s="45"/>
      <c r="F11" s="89"/>
      <c r="G11" s="89"/>
      <c r="H11" s="89"/>
    </row>
    <row r="12" spans="1:11">
      <c r="A12" s="90" t="s">
        <v>205</v>
      </c>
      <c r="B12" s="91"/>
      <c r="C12" s="92">
        <f>IF(COUNT(C9:C11)=3,SUM(C9:C11),"")</f>
        <v>1</v>
      </c>
      <c r="D12" s="93">
        <f>IF(COUNT(D9:D11)=3,SUM(D9:D11),"")</f>
        <v>3502080</v>
      </c>
      <c r="E12" s="45"/>
      <c r="F12" s="89"/>
      <c r="G12" s="89"/>
      <c r="H12" s="89"/>
    </row>
    <row r="13" spans="1:11">
      <c r="A13" s="45"/>
      <c r="B13" s="45"/>
      <c r="C13" s="45"/>
      <c r="D13" s="45"/>
      <c r="E13" s="45"/>
      <c r="F13" s="94" t="s">
        <v>206</v>
      </c>
      <c r="G13" s="94"/>
      <c r="H13" s="94"/>
    </row>
    <row r="14" spans="1:11" ht="17.55" customHeight="1">
      <c r="A14" s="47" t="s">
        <v>207</v>
      </c>
      <c r="B14" s="47" t="s">
        <v>207</v>
      </c>
      <c r="C14" s="47" t="s">
        <v>207</v>
      </c>
      <c r="D14" s="47" t="s">
        <v>207</v>
      </c>
      <c r="E14" s="47" t="s">
        <v>207</v>
      </c>
      <c r="F14" s="47" t="s">
        <v>207</v>
      </c>
      <c r="G14" s="47" t="s">
        <v>207</v>
      </c>
      <c r="H14" s="47" t="s">
        <v>207</v>
      </c>
    </row>
    <row r="15" spans="1:11">
      <c r="A15" s="45"/>
      <c r="B15" s="45"/>
      <c r="C15" s="45"/>
      <c r="D15" s="45"/>
      <c r="E15" s="45"/>
      <c r="F15" s="45"/>
      <c r="G15" s="45"/>
      <c r="H15" s="45"/>
    </row>
    <row r="16" spans="1:11" ht="19.2" customHeight="1">
      <c r="A16" s="65" t="s">
        <v>208</v>
      </c>
      <c r="B16" s="66" t="s">
        <v>209</v>
      </c>
      <c r="C16" s="67" t="s">
        <v>210</v>
      </c>
      <c r="D16" s="45"/>
      <c r="E16" s="45"/>
      <c r="F16" s="45"/>
      <c r="G16" s="45"/>
      <c r="H16" s="45"/>
    </row>
    <row r="17" spans="1:8">
      <c r="A17" s="85" t="s">
        <v>211</v>
      </c>
      <c r="B17" s="95">
        <f>IF(B21="OK",D12,"")</f>
        <v>3502080</v>
      </c>
      <c r="C17" s="61" t="s">
        <v>212</v>
      </c>
      <c r="D17" s="45"/>
      <c r="E17" s="45"/>
      <c r="F17" s="45"/>
      <c r="G17" s="45"/>
      <c r="H17" s="45"/>
    </row>
    <row r="18" spans="1:8">
      <c r="A18" s="85" t="s">
        <v>213</v>
      </c>
      <c r="B18" s="86">
        <f>'03_Supuestos'!B14</f>
        <v>200000</v>
      </c>
      <c r="C18" s="61" t="s">
        <v>214</v>
      </c>
      <c r="D18" s="45"/>
      <c r="E18" s="45"/>
      <c r="F18" s="45"/>
      <c r="G18" s="45"/>
      <c r="H18" s="45"/>
    </row>
    <row r="19" spans="1:8">
      <c r="A19" s="85" t="s">
        <v>215</v>
      </c>
      <c r="B19" s="86">
        <f>'03_Supuestos'!B15</f>
        <v>100000</v>
      </c>
      <c r="C19" s="61" t="s">
        <v>214</v>
      </c>
      <c r="D19" s="45"/>
      <c r="E19" s="45"/>
      <c r="F19" s="45"/>
      <c r="G19" s="45"/>
      <c r="H19" s="45"/>
    </row>
    <row r="20" spans="1:8">
      <c r="A20" s="96" t="s">
        <v>206</v>
      </c>
      <c r="B20" s="97">
        <f>IF(B21="OK",B17+B18-B19,"")</f>
        <v>3602080</v>
      </c>
      <c r="C20" s="98" t="s">
        <v>216</v>
      </c>
      <c r="D20" s="45"/>
      <c r="E20" s="45"/>
      <c r="F20" s="45"/>
      <c r="G20" s="45"/>
      <c r="H20" s="45"/>
    </row>
    <row r="21" spans="1:8">
      <c r="A21" s="99" t="s">
        <v>118</v>
      </c>
      <c r="B21" s="100" t="str">
        <f>IF(OR(COUNTIF('03_Supuestos'!B20:B25,"FALTA INFORMACIÓN")&gt;0,'04_Escenarios'!B26="FALTA INFORMACIÓN"),"FALTA INFORMACIÓN",IF(AND(COUNTIF('03_Supuestos'!B20:B25,"OK")=6,'04_Escenarios'!B26="OK"),"OK","REVISAR"))</f>
        <v>OK</v>
      </c>
      <c r="C21" s="63" t="s">
        <v>217</v>
      </c>
      <c r="D21" s="45"/>
      <c r="E21" s="45"/>
      <c r="F21" s="45"/>
      <c r="G21" s="45"/>
      <c r="H21" s="45"/>
    </row>
    <row r="22" spans="1:8">
      <c r="A22" s="45"/>
      <c r="B22" s="45"/>
      <c r="C22" s="45"/>
      <c r="D22" s="45"/>
      <c r="E22" s="45"/>
      <c r="F22" s="45"/>
      <c r="G22" s="45"/>
      <c r="H22" s="45"/>
    </row>
    <row r="23" spans="1:8">
      <c r="A23" s="45"/>
      <c r="B23" s="45"/>
      <c r="C23" s="45"/>
      <c r="D23" s="45"/>
      <c r="E23" s="45"/>
      <c r="F23" s="45"/>
      <c r="G23" s="45"/>
      <c r="H23" s="45"/>
    </row>
    <row r="24" spans="1:8">
      <c r="A24" s="45"/>
      <c r="B24" s="45"/>
      <c r="C24" s="45"/>
      <c r="D24" s="45"/>
      <c r="E24" s="45"/>
      <c r="F24" s="45"/>
      <c r="G24" s="45"/>
      <c r="H24" s="45"/>
    </row>
    <row r="25" spans="1:8">
      <c r="A25" s="45"/>
      <c r="B25" s="45"/>
      <c r="C25" s="45"/>
      <c r="D25" s="45"/>
      <c r="E25" s="45"/>
      <c r="F25" s="45"/>
      <c r="G25" s="45"/>
      <c r="H25" s="45"/>
    </row>
    <row r="26" spans="1:8">
      <c r="A26" s="45"/>
      <c r="B26" s="45"/>
      <c r="C26" s="45"/>
      <c r="D26" s="45"/>
      <c r="E26" s="45"/>
      <c r="F26" s="45"/>
      <c r="G26" s="45"/>
      <c r="H26" s="45"/>
    </row>
    <row r="27" spans="1:8">
      <c r="A27" s="45"/>
      <c r="B27" s="45"/>
      <c r="C27" s="45"/>
      <c r="D27" s="45"/>
      <c r="E27" s="45"/>
      <c r="F27" s="45"/>
      <c r="G27" s="45"/>
      <c r="H27" s="45"/>
    </row>
    <row r="28" spans="1:8">
      <c r="A28" s="45"/>
      <c r="B28" s="45"/>
      <c r="C28" s="45"/>
      <c r="D28" s="45"/>
      <c r="E28" s="45"/>
      <c r="F28" s="45"/>
      <c r="G28" s="45"/>
      <c r="H28" s="45"/>
    </row>
    <row r="29" spans="1:8">
      <c r="A29" s="45"/>
      <c r="B29" s="45"/>
      <c r="C29" s="45"/>
      <c r="D29" s="45"/>
      <c r="E29" s="45"/>
      <c r="F29" s="45"/>
      <c r="G29" s="45"/>
      <c r="H29" s="45"/>
    </row>
    <row r="30" spans="1:8">
      <c r="A30" s="45"/>
      <c r="B30" s="45"/>
      <c r="C30" s="45"/>
      <c r="D30" s="45"/>
      <c r="E30" s="45"/>
      <c r="F30" s="45"/>
      <c r="G30" s="45"/>
      <c r="H30" s="45"/>
    </row>
    <row r="31" spans="1:8">
      <c r="A31" s="45"/>
      <c r="B31" s="45"/>
      <c r="C31" s="45"/>
      <c r="D31" s="45"/>
      <c r="E31" s="45"/>
      <c r="F31" s="45"/>
      <c r="G31" s="45"/>
      <c r="H31" s="45"/>
    </row>
    <row r="32" spans="1:8">
      <c r="A32" s="45"/>
      <c r="B32" s="45"/>
      <c r="C32" s="45"/>
      <c r="D32" s="45"/>
      <c r="E32" s="45"/>
      <c r="F32" s="45"/>
      <c r="G32" s="45"/>
      <c r="H32" s="45"/>
    </row>
    <row r="33" spans="1:8">
      <c r="A33" s="45"/>
      <c r="B33" s="45"/>
      <c r="C33" s="45"/>
      <c r="D33" s="45"/>
      <c r="E33" s="45"/>
      <c r="F33" s="45"/>
      <c r="G33" s="45"/>
      <c r="H33" s="45"/>
    </row>
    <row r="34" spans="1:8">
      <c r="A34" s="45"/>
      <c r="B34" s="45"/>
      <c r="C34" s="45"/>
      <c r="D34" s="45"/>
      <c r="E34" s="45"/>
      <c r="F34" s="45"/>
      <c r="G34" s="45"/>
      <c r="H34" s="45"/>
    </row>
    <row r="35" spans="1:8">
      <c r="A35" s="3"/>
      <c r="B35" s="3"/>
      <c r="C35" s="3"/>
      <c r="D35" s="3"/>
      <c r="E35" s="3"/>
      <c r="F35" s="3"/>
      <c r="G35" s="3"/>
      <c r="H35" s="3"/>
    </row>
    <row r="36" spans="1:8">
      <c r="A36" s="3"/>
      <c r="B36" s="3"/>
      <c r="C36" s="3"/>
      <c r="D36" s="3"/>
      <c r="E36" s="3"/>
      <c r="F36" s="3"/>
      <c r="G36" s="3"/>
      <c r="H36" s="3"/>
    </row>
    <row r="37" spans="1:8">
      <c r="A37" s="3"/>
      <c r="B37" s="3"/>
      <c r="C37" s="3"/>
      <c r="D37" s="3"/>
      <c r="E37" s="3"/>
      <c r="F37" s="3"/>
      <c r="G37" s="3"/>
      <c r="H37" s="3"/>
    </row>
    <row r="38" spans="1:8">
      <c r="A38" s="3"/>
      <c r="B38" s="3"/>
      <c r="C38" s="3"/>
      <c r="D38" s="3"/>
      <c r="E38" s="3"/>
      <c r="F38" s="3"/>
      <c r="G38" s="3"/>
      <c r="H38" s="3"/>
    </row>
    <row r="39" spans="1:8">
      <c r="A39" s="3"/>
      <c r="B39" s="3"/>
      <c r="C39" s="3"/>
      <c r="D39" s="3"/>
      <c r="E39" s="3"/>
      <c r="F39" s="3"/>
      <c r="G39" s="3"/>
      <c r="H39" s="3"/>
    </row>
    <row r="40" spans="1:8">
      <c r="A40" s="3"/>
      <c r="B40" s="3"/>
      <c r="C40" s="3"/>
      <c r="D40" s="3"/>
      <c r="E40" s="3"/>
      <c r="F40" s="3"/>
      <c r="G40" s="3"/>
      <c r="H40" s="3"/>
    </row>
  </sheetData>
  <sheetProtection algorithmName="SHA-512" hashValue="zpcCTnUT44y+4obBg/2DGHMEPs+w6ERzFLiN3AA2ZgEp5p2YGlOXa09kHsiM3+CWCb1yKcwhVmVzYp3MlZ1UXQ==" saltValue="TVBB7U86ILVpVZT530zJBQ==" spinCount="100000" sheet="1" objects="1" scenarios="1" formatCells="0" formatColumns="0" formatRows="0" insertColumns="0" insertRows="0" sort="0" autoFilter="0" pivotTables="0"/>
  <mergeCells count="9">
    <mergeCell ref="J4:K6"/>
    <mergeCell ref="J7:K7"/>
    <mergeCell ref="A1:H1"/>
    <mergeCell ref="A3:H4"/>
    <mergeCell ref="A6:H6"/>
    <mergeCell ref="A14:H14"/>
    <mergeCell ref="F8:H8"/>
    <mergeCell ref="F10:H12"/>
    <mergeCell ref="F13:H13"/>
  </mergeCells>
  <conditionalFormatting sqref="B21">
    <cfRule type="expression" dxfId="5" priority="1">
      <formula>OR(B21="REVISAR",B21="FALTA INFORMACIÓN")</formula>
    </cfRule>
    <cfRule type="expression" dxfId="4" priority="2">
      <formula>B21="OK"</formula>
    </cfRule>
  </conditionalFormatting>
  <hyperlinks>
    <hyperlink ref="J7" r:id="rId1" xr:uid="{095BB221-3B7E-402E-8ED0-D51E0B85FD25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0"/>
  <sheetViews>
    <sheetView workbookViewId="0">
      <selection activeCell="J14" sqref="J14"/>
    </sheetView>
  </sheetViews>
  <sheetFormatPr baseColWidth="10" defaultColWidth="8.796875" defaultRowHeight="13.8"/>
  <cols>
    <col min="1" max="1" width="24" style="2" customWidth="1"/>
    <col min="2" max="5" width="18" style="2" customWidth="1"/>
    <col min="6" max="8" width="20" style="2" customWidth="1"/>
    <col min="9" max="9" width="8.796875" style="2"/>
    <col min="10" max="10" width="29.796875" style="2" customWidth="1"/>
    <col min="11" max="11" width="37.296875" style="2" customWidth="1"/>
    <col min="12" max="16384" width="8.796875" style="2"/>
  </cols>
  <sheetData>
    <row r="1" spans="1:11" ht="24" customHeight="1">
      <c r="A1" s="44" t="s">
        <v>218</v>
      </c>
      <c r="B1" s="44" t="s">
        <v>218</v>
      </c>
      <c r="C1" s="44" t="s">
        <v>218</v>
      </c>
      <c r="D1" s="44" t="s">
        <v>218</v>
      </c>
      <c r="E1" s="44" t="s">
        <v>218</v>
      </c>
      <c r="F1" s="44" t="s">
        <v>218</v>
      </c>
      <c r="G1" s="44" t="s">
        <v>218</v>
      </c>
      <c r="H1" s="44" t="s">
        <v>218</v>
      </c>
    </row>
    <row r="2" spans="1:11">
      <c r="A2" s="45"/>
      <c r="B2" s="45"/>
      <c r="C2" s="45"/>
      <c r="D2" s="45"/>
      <c r="E2" s="45"/>
      <c r="F2" s="45"/>
      <c r="G2" s="45"/>
      <c r="H2" s="45"/>
    </row>
    <row r="3" spans="1:11">
      <c r="A3" s="46" t="s">
        <v>219</v>
      </c>
      <c r="B3" s="46"/>
      <c r="C3" s="46"/>
      <c r="D3" s="46"/>
      <c r="E3" s="46"/>
      <c r="F3" s="46"/>
      <c r="G3" s="46"/>
      <c r="H3" s="46"/>
    </row>
    <row r="4" spans="1:11" ht="14.4" thickBot="1">
      <c r="A4" s="46"/>
      <c r="B4" s="46"/>
      <c r="C4" s="46"/>
      <c r="D4" s="46"/>
      <c r="E4" s="46"/>
      <c r="F4" s="46"/>
      <c r="G4" s="46"/>
      <c r="H4" s="46"/>
    </row>
    <row r="5" spans="1:11" ht="26.4" customHeight="1">
      <c r="A5" s="45"/>
      <c r="B5" s="45"/>
      <c r="C5" s="45"/>
      <c r="D5" s="45"/>
      <c r="E5" s="45"/>
      <c r="F5" s="45"/>
      <c r="G5" s="45"/>
      <c r="H5" s="45"/>
      <c r="J5" s="29" t="s">
        <v>235</v>
      </c>
      <c r="K5" s="30"/>
    </row>
    <row r="6" spans="1:11" ht="26.4" customHeight="1">
      <c r="A6" s="47" t="s">
        <v>220</v>
      </c>
      <c r="B6" s="47" t="s">
        <v>220</v>
      </c>
      <c r="C6" s="47" t="s">
        <v>220</v>
      </c>
      <c r="D6" s="47" t="s">
        <v>220</v>
      </c>
      <c r="E6" s="47" t="s">
        <v>220</v>
      </c>
      <c r="F6" s="47" t="s">
        <v>220</v>
      </c>
      <c r="G6" s="47" t="s">
        <v>220</v>
      </c>
      <c r="H6" s="47" t="s">
        <v>220</v>
      </c>
      <c r="J6" s="31"/>
      <c r="K6" s="32"/>
    </row>
    <row r="7" spans="1:11" ht="26.4" customHeight="1" thickBot="1">
      <c r="A7" s="45"/>
      <c r="B7" s="45"/>
      <c r="C7" s="45"/>
      <c r="D7" s="45"/>
      <c r="E7" s="45"/>
      <c r="F7" s="45"/>
      <c r="G7" s="45"/>
      <c r="H7" s="45"/>
      <c r="J7" s="33"/>
      <c r="K7" s="34"/>
    </row>
    <row r="8" spans="1:11" ht="19.2" customHeight="1" thickBot="1">
      <c r="A8" s="48" t="s">
        <v>221</v>
      </c>
      <c r="B8" s="49" t="s">
        <v>222</v>
      </c>
      <c r="C8" s="49" t="s">
        <v>223</v>
      </c>
      <c r="D8" s="49" t="s">
        <v>224</v>
      </c>
      <c r="E8" s="49" t="s">
        <v>225</v>
      </c>
      <c r="F8" s="49" t="s">
        <v>226</v>
      </c>
      <c r="G8" s="60" t="s">
        <v>227</v>
      </c>
      <c r="H8" s="50" t="s">
        <v>228</v>
      </c>
      <c r="J8" s="35" t="s">
        <v>236</v>
      </c>
      <c r="K8" s="36"/>
    </row>
    <row r="9" spans="1:11">
      <c r="A9" s="51" t="s">
        <v>229</v>
      </c>
      <c r="B9" s="56">
        <v>0.35</v>
      </c>
      <c r="C9" s="56">
        <v>0.5</v>
      </c>
      <c r="D9" s="56">
        <v>0.15</v>
      </c>
      <c r="E9" s="82">
        <f>IF(COUNT(B9:D9)=3,SUM(B9:D9),"")</f>
        <v>1</v>
      </c>
      <c r="F9" s="86">
        <f>IF(H9="OK",'04_Escenarios'!B16*B9+'04_Escenarios'!C16*C9+'04_Escenarios'!D16*D9,"")</f>
        <v>2838528</v>
      </c>
      <c r="G9" s="101">
        <f>IF(H9="OK",F9+'03_Supuestos'!B14-'03_Supuestos'!B15,"")</f>
        <v>2938528</v>
      </c>
      <c r="H9" s="53" t="str">
        <f>IF('05_Valoracion'!B21&lt;&gt;"OK","REVISAR",IF(COUNT(B9:D9)&lt;3,"FALTA INFORMACIÓN",IF(AND(MIN(B9:D9)&gt;=0,MAX(B9:D9)&lt;=1,ABS(SUM(B9:D9)-1)&lt;0.000001),"OK","REVISAR")))</f>
        <v>OK</v>
      </c>
    </row>
    <row r="10" spans="1:11">
      <c r="A10" s="51" t="s">
        <v>230</v>
      </c>
      <c r="B10" s="87">
        <f>'04_Escenarios'!B17</f>
        <v>0.25</v>
      </c>
      <c r="C10" s="87">
        <f>'04_Escenarios'!C17</f>
        <v>0.5</v>
      </c>
      <c r="D10" s="87">
        <f>'04_Escenarios'!D17</f>
        <v>0.25</v>
      </c>
      <c r="E10" s="82">
        <f>IF(COUNT(B10:D10)=3,SUM(B10:D10),"")</f>
        <v>1</v>
      </c>
      <c r="F10" s="86">
        <f>IF(H10="OK",'04_Escenarios'!B16*B10+'04_Escenarios'!C16*C10+'04_Escenarios'!D16*D10,"")</f>
        <v>3502080</v>
      </c>
      <c r="G10" s="101">
        <f>IF(H10="OK",F10+'03_Supuestos'!B14-'03_Supuestos'!B15,"")</f>
        <v>3602080</v>
      </c>
      <c r="H10" s="53" t="str">
        <f>IF('05_Valoracion'!B21&lt;&gt;"OK","REVISAR",IF(COUNT(B10:D10)&lt;3,"FALTA INFORMACIÓN",IF(AND(MIN(B10:D10)&gt;=0,MAX(B10:D10)&lt;=1,ABS(SUM(B10:D10)-1)&lt;0.000001),"OK","REVISAR")))</f>
        <v>OK</v>
      </c>
    </row>
    <row r="11" spans="1:11">
      <c r="A11" s="51" t="s">
        <v>231</v>
      </c>
      <c r="B11" s="56">
        <v>0.15</v>
      </c>
      <c r="C11" s="56">
        <v>0.5</v>
      </c>
      <c r="D11" s="56">
        <v>0.35</v>
      </c>
      <c r="E11" s="82">
        <f>IF(COUNT(B11:D11)=3,SUM(B11:D11),"")</f>
        <v>1</v>
      </c>
      <c r="F11" s="86">
        <f>IF(H11="OK",'04_Escenarios'!B16*B11+'04_Escenarios'!C16*C11+'04_Escenarios'!D16*D11,"")</f>
        <v>4165632</v>
      </c>
      <c r="G11" s="101">
        <f>IF(H11="OK",F11+'03_Supuestos'!B14-'03_Supuestos'!B15,"")</f>
        <v>4265632</v>
      </c>
      <c r="H11" s="53" t="str">
        <f>IF('05_Valoracion'!B21&lt;&gt;"OK","REVISAR",IF(COUNT(B11:D11)&lt;3,"FALTA INFORMACIÓN",IF(AND(MIN(B11:D11)&gt;=0,MAX(B11:D11)&lt;=1,ABS(SUM(B11:D11)-1)&lt;0.000001),"OK","REVISAR")))</f>
        <v>OK</v>
      </c>
    </row>
    <row r="12" spans="1:11">
      <c r="A12" s="57" t="s">
        <v>232</v>
      </c>
      <c r="B12" s="102">
        <v>0.25</v>
      </c>
      <c r="C12" s="102">
        <v>0.5</v>
      </c>
      <c r="D12" s="102">
        <v>0.25</v>
      </c>
      <c r="E12" s="103">
        <f>IF(COUNT(B12:D12)=3,SUM(B12:D12),"")</f>
        <v>1</v>
      </c>
      <c r="F12" s="104">
        <f>IF(H12="OK",'04_Escenarios'!B16*B12+'04_Escenarios'!C16*C12+'04_Escenarios'!D16*D12,"")</f>
        <v>3502080</v>
      </c>
      <c r="G12" s="105">
        <f>IF(H12="OK",F12+'03_Supuestos'!B14-'03_Supuestos'!B15,"")</f>
        <v>3602080</v>
      </c>
      <c r="H12" s="59" t="str">
        <f>IF('05_Valoracion'!B21&lt;&gt;"OK","REVISAR",IF(COUNT(B12:D12)&lt;3,"FALTA INFORMACIÓN",IF(AND(MIN(B12:D12)&gt;=0,MAX(B12:D12)&lt;=1,ABS(SUM(B12:D12)-1)&lt;0.000001),"OK","REVISAR")))</f>
        <v>OK</v>
      </c>
    </row>
    <row r="13" spans="1:11">
      <c r="A13" s="45"/>
      <c r="B13" s="45"/>
      <c r="C13" s="45"/>
      <c r="D13" s="45"/>
      <c r="E13" s="45"/>
      <c r="F13" s="45"/>
      <c r="G13" s="45"/>
      <c r="H13" s="45"/>
    </row>
    <row r="14" spans="1:11" ht="17.55" customHeight="1">
      <c r="A14" s="47" t="s">
        <v>233</v>
      </c>
      <c r="B14" s="47" t="s">
        <v>233</v>
      </c>
      <c r="C14" s="47" t="s">
        <v>233</v>
      </c>
      <c r="D14" s="47" t="s">
        <v>233</v>
      </c>
      <c r="E14" s="47" t="s">
        <v>233</v>
      </c>
      <c r="F14" s="47" t="s">
        <v>233</v>
      </c>
      <c r="G14" s="47" t="s">
        <v>233</v>
      </c>
      <c r="H14" s="47" t="s">
        <v>233</v>
      </c>
    </row>
    <row r="15" spans="1:11">
      <c r="A15" s="45"/>
      <c r="B15" s="45"/>
      <c r="C15" s="45"/>
      <c r="D15" s="45"/>
      <c r="E15" s="45"/>
      <c r="F15" s="45"/>
      <c r="G15" s="45"/>
      <c r="H15" s="45"/>
    </row>
    <row r="16" spans="1:11">
      <c r="A16" s="106" t="s">
        <v>234</v>
      </c>
      <c r="B16" s="106"/>
      <c r="C16" s="106"/>
      <c r="D16" s="106"/>
      <c r="E16" s="106"/>
      <c r="F16" s="106"/>
      <c r="G16" s="106"/>
      <c r="H16" s="106"/>
    </row>
    <row r="17" spans="1:8">
      <c r="A17" s="106"/>
      <c r="B17" s="106"/>
      <c r="C17" s="106"/>
      <c r="D17" s="106"/>
      <c r="E17" s="106"/>
      <c r="F17" s="106"/>
      <c r="G17" s="106"/>
      <c r="H17" s="106"/>
    </row>
    <row r="18" spans="1:8">
      <c r="A18" s="106"/>
      <c r="B18" s="106"/>
      <c r="C18" s="106"/>
      <c r="D18" s="106"/>
      <c r="E18" s="106"/>
      <c r="F18" s="106"/>
      <c r="G18" s="106"/>
      <c r="H18" s="106"/>
    </row>
    <row r="19" spans="1:8">
      <c r="A19" s="45"/>
      <c r="B19" s="45"/>
      <c r="C19" s="45"/>
      <c r="D19" s="45"/>
      <c r="E19" s="45"/>
      <c r="F19" s="45"/>
      <c r="G19" s="45"/>
      <c r="H19" s="45"/>
    </row>
    <row r="20" spans="1:8">
      <c r="A20" s="45"/>
      <c r="B20" s="45"/>
      <c r="C20" s="45"/>
      <c r="D20" s="45"/>
      <c r="E20" s="45"/>
      <c r="F20" s="45"/>
      <c r="G20" s="45"/>
      <c r="H20" s="45"/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  <row r="23" spans="1:8">
      <c r="A23" s="3"/>
      <c r="B23" s="3"/>
      <c r="C23" s="3"/>
      <c r="D23" s="3"/>
      <c r="E23" s="3"/>
      <c r="F23" s="3"/>
      <c r="G23" s="3"/>
      <c r="H23" s="3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  <row r="26" spans="1:8">
      <c r="A26" s="3"/>
      <c r="B26" s="3"/>
      <c r="C26" s="3"/>
      <c r="D26" s="3"/>
      <c r="E26" s="3"/>
      <c r="F26" s="3"/>
      <c r="G26" s="3"/>
      <c r="H26" s="3"/>
    </row>
    <row r="27" spans="1:8">
      <c r="A27" s="3"/>
      <c r="B27" s="3"/>
      <c r="C27" s="3"/>
      <c r="D27" s="3"/>
      <c r="E27" s="3"/>
      <c r="F27" s="3"/>
      <c r="G27" s="3"/>
      <c r="H27" s="3"/>
    </row>
    <row r="28" spans="1:8">
      <c r="A28" s="3"/>
      <c r="B28" s="3"/>
      <c r="C28" s="3"/>
      <c r="D28" s="3"/>
      <c r="E28" s="3"/>
      <c r="F28" s="3"/>
      <c r="G28" s="3"/>
      <c r="H28" s="3"/>
    </row>
    <row r="29" spans="1:8">
      <c r="A29" s="3"/>
      <c r="B29" s="3"/>
      <c r="C29" s="3"/>
      <c r="D29" s="3"/>
      <c r="E29" s="3"/>
      <c r="F29" s="3"/>
      <c r="G29" s="3"/>
      <c r="H29" s="3"/>
    </row>
    <row r="30" spans="1:8">
      <c r="A30" s="3"/>
      <c r="B30" s="3"/>
      <c r="C30" s="3"/>
      <c r="D30" s="3"/>
      <c r="E30" s="3"/>
      <c r="F30" s="3"/>
      <c r="G30" s="3"/>
      <c r="H30" s="3"/>
    </row>
    <row r="31" spans="1:8">
      <c r="A31" s="3"/>
      <c r="B31" s="3"/>
      <c r="C31" s="3"/>
      <c r="D31" s="3"/>
      <c r="E31" s="3"/>
      <c r="F31" s="3"/>
      <c r="G31" s="3"/>
      <c r="H31" s="3"/>
    </row>
    <row r="32" spans="1:8">
      <c r="A32" s="3"/>
      <c r="B32" s="3"/>
      <c r="C32" s="3"/>
      <c r="D32" s="3"/>
      <c r="E32" s="3"/>
      <c r="F32" s="3"/>
      <c r="G32" s="3"/>
      <c r="H32" s="3"/>
    </row>
    <row r="33" spans="1:8">
      <c r="A33" s="3"/>
      <c r="B33" s="3"/>
      <c r="C33" s="3"/>
      <c r="D33" s="3"/>
      <c r="E33" s="3"/>
      <c r="F33" s="3"/>
      <c r="G33" s="3"/>
      <c r="H33" s="3"/>
    </row>
    <row r="34" spans="1:8">
      <c r="A34" s="3"/>
      <c r="B34" s="3"/>
      <c r="C34" s="3"/>
      <c r="D34" s="3"/>
      <c r="E34" s="3"/>
      <c r="F34" s="3"/>
      <c r="G34" s="3"/>
      <c r="H34" s="3"/>
    </row>
    <row r="35" spans="1:8">
      <c r="A35" s="3"/>
      <c r="B35" s="3"/>
      <c r="C35" s="3"/>
      <c r="D35" s="3"/>
      <c r="E35" s="3"/>
      <c r="F35" s="3"/>
      <c r="G35" s="3"/>
      <c r="H35" s="3"/>
    </row>
    <row r="36" spans="1:8">
      <c r="A36" s="3"/>
      <c r="B36" s="3"/>
      <c r="C36" s="3"/>
      <c r="D36" s="3"/>
      <c r="E36" s="3"/>
      <c r="F36" s="3"/>
      <c r="G36" s="3"/>
      <c r="H36" s="3"/>
    </row>
    <row r="37" spans="1:8">
      <c r="A37" s="3"/>
      <c r="B37" s="3"/>
      <c r="C37" s="3"/>
      <c r="D37" s="3"/>
      <c r="E37" s="3"/>
      <c r="F37" s="3"/>
      <c r="G37" s="3"/>
      <c r="H37" s="3"/>
    </row>
    <row r="38" spans="1:8">
      <c r="A38" s="3"/>
      <c r="B38" s="3"/>
      <c r="C38" s="3"/>
      <c r="D38" s="3"/>
      <c r="E38" s="3"/>
      <c r="F38" s="3"/>
      <c r="G38" s="3"/>
      <c r="H38" s="3"/>
    </row>
    <row r="39" spans="1:8">
      <c r="A39" s="3"/>
      <c r="B39" s="3"/>
      <c r="C39" s="3"/>
      <c r="D39" s="3"/>
      <c r="E39" s="3"/>
      <c r="F39" s="3"/>
      <c r="G39" s="3"/>
      <c r="H39" s="3"/>
    </row>
    <row r="40" spans="1:8">
      <c r="A40" s="3"/>
      <c r="B40" s="3"/>
      <c r="C40" s="3"/>
      <c r="D40" s="3"/>
      <c r="E40" s="3"/>
      <c r="F40" s="3"/>
      <c r="G40" s="3"/>
      <c r="H40" s="3"/>
    </row>
  </sheetData>
  <sheetProtection algorithmName="SHA-512" hashValue="oO2RmfshLf1XRPhhhaL8U/GNaVEcZlribzvGKdQXhVtTAtMKx5YSLBrI40giVmq2MwTpz9udupw7iL/ynXwlDA==" saltValue="amyoIU+plnTQv5YtB9sY2w==" spinCount="100000" sheet="1" objects="1" scenarios="1" formatCells="0" formatColumns="0" formatRows="0" insertColumns="0" insertRows="0" sort="0" autoFilter="0" pivotTables="0"/>
  <mergeCells count="7">
    <mergeCell ref="J5:K7"/>
    <mergeCell ref="J8:K8"/>
    <mergeCell ref="A1:H1"/>
    <mergeCell ref="A3:H4"/>
    <mergeCell ref="A6:H6"/>
    <mergeCell ref="A14:H14"/>
    <mergeCell ref="A16:H18"/>
  </mergeCells>
  <conditionalFormatting sqref="E9:E12">
    <cfRule type="expression" dxfId="3" priority="1">
      <formula>ABS(E9-1)&gt;0.000001</formula>
    </cfRule>
    <cfRule type="expression" dxfId="2" priority="2">
      <formula>ABS(E9-1)&lt;=0.000001</formula>
    </cfRule>
  </conditionalFormatting>
  <conditionalFormatting sqref="H9:H12">
    <cfRule type="expression" dxfId="1" priority="3">
      <formula>OR(H9="REVISAR",H9="FALTA INFORMACIÓN")</formula>
    </cfRule>
    <cfRule type="expression" dxfId="0" priority="4">
      <formula>H9="OK"</formula>
    </cfRule>
  </conditionalFormatting>
  <dataValidations count="1">
    <dataValidation type="decimal" allowBlank="1" showErrorMessage="1" errorTitle="Probabilidad inválida" error="Ingresa una probabilidad entre 0 % y 100 %." sqref="B9:D12" xr:uid="{00000000-0002-0000-0500-000000000000}">
      <formula1>0</formula1>
      <formula2>1</formula2>
    </dataValidation>
  </dataValidations>
  <hyperlinks>
    <hyperlink ref="J8" r:id="rId1" xr:uid="{0842096B-091E-404C-B3D3-04D2EF5866A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01_Instrucciones</vt:lpstr>
      <vt:lpstr>02_Glosario</vt:lpstr>
      <vt:lpstr>03_Supuestos</vt:lpstr>
      <vt:lpstr>04_Escenarios</vt:lpstr>
      <vt:lpstr>05_Valoracion</vt:lpstr>
      <vt:lpstr>06_Sensibilidad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2026-10-05T23:56:42Z</dcterms:modified>
</cp:coreProperties>
</file>