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BE0A8829-9F33-4685-B73F-A2E8648AA897}" xr6:coauthVersionLast="47" xr6:coauthVersionMax="47" xr10:uidLastSave="{00000000-0000-0000-0000-000000000000}"/>
  <bookViews>
    <workbookView xWindow="28680" yWindow="-120" windowWidth="29040" windowHeight="15720" xr2:uid="{00000000-000D-0000-FFFF-FFFF00000000}"/>
  </bookViews>
  <sheets>
    <sheet name="01 Instrucciones" sheetId="1" r:id="rId1"/>
    <sheet name="02 Glosario" sheetId="2" r:id="rId2"/>
    <sheet name="03 Calculadora" sheetId="3" r:id="rId3"/>
    <sheet name="04 Escenarios" sheetId="4" r:id="rId4"/>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4" l="1"/>
  <c r="B28" i="4"/>
  <c r="B27" i="4"/>
  <c r="B26" i="4"/>
  <c r="B25" i="4"/>
  <c r="E22" i="3"/>
  <c r="F13" i="4" s="1"/>
  <c r="G13" i="4" l="1"/>
  <c r="F15" i="4"/>
  <c r="G14" i="4"/>
  <c r="F11" i="4"/>
  <c r="G11" i="4"/>
  <c r="E32" i="3"/>
  <c r="G15" i="4"/>
  <c r="E20" i="3"/>
  <c r="E28" i="3" s="1"/>
  <c r="E29" i="3" s="1"/>
  <c r="F12" i="4"/>
  <c r="G12" i="4"/>
  <c r="E40" i="3"/>
  <c r="F14" i="4"/>
  <c r="E21" i="3" l="1"/>
  <c r="E31" i="3"/>
  <c r="H11" i="4"/>
  <c r="I11" i="4" s="1"/>
  <c r="H15" i="4"/>
  <c r="I15" i="4" s="1"/>
  <c r="H14" i="4"/>
  <c r="I14" i="4" s="1"/>
  <c r="G11" i="3"/>
  <c r="H12" i="4"/>
  <c r="I12" i="4" s="1"/>
  <c r="G21" i="3"/>
  <c r="H13" i="4"/>
  <c r="I13" i="4" s="1"/>
  <c r="K14" i="4" l="1"/>
  <c r="D28" i="4"/>
  <c r="J14" i="4"/>
  <c r="F28" i="4"/>
  <c r="L14" i="4"/>
  <c r="L13" i="4"/>
  <c r="F27" i="4"/>
  <c r="K13" i="4"/>
  <c r="D27" i="4"/>
  <c r="J13" i="4"/>
  <c r="K15" i="4"/>
  <c r="J15" i="4"/>
  <c r="F29" i="4"/>
  <c r="D29" i="4"/>
  <c r="L15" i="4"/>
  <c r="E27" i="3"/>
  <c r="E38" i="3"/>
  <c r="E30" i="3"/>
  <c r="G16" i="3"/>
  <c r="E37" i="3"/>
  <c r="G26" i="3"/>
  <c r="L11" i="4"/>
  <c r="K11" i="4"/>
  <c r="F25" i="4"/>
  <c r="D25" i="4"/>
  <c r="J11" i="4"/>
  <c r="L12" i="4"/>
  <c r="K12" i="4"/>
  <c r="J12" i="4"/>
  <c r="F26" i="4"/>
  <c r="D26" i="4"/>
  <c r="E39" i="3" l="1"/>
  <c r="E41" i="3" s="1"/>
  <c r="E42" i="3" s="1"/>
  <c r="B32" i="4"/>
</calcChain>
</file>

<file path=xl/sharedStrings.xml><?xml version="1.0" encoding="utf-8"?>
<sst xmlns="http://schemas.openxmlformats.org/spreadsheetml/2006/main" count="197" uniqueCount="191">
  <si>
    <t>ANÁLISIS DE UTILIDAD OBJETIVO</t>
  </si>
  <si>
    <t>Plantilla gratuita • InfoExperiencia  |  Planifica unidades y ventas para lograr una utilidad operativa.</t>
  </si>
  <si>
    <t>UN SOLO EJEMPLO EN TODO EL ARCHIVO  ·  Negocio comercial, valores en pesos colombianos (COP), período mensual.</t>
  </si>
  <si>
    <t>01  ANTES DE EMPEZAR</t>
  </si>
  <si>
    <t>FINALIDAD</t>
  </si>
  <si>
    <t>Convierte una meta de utilidad operativa mensual en unidades y ventas requeridas, y comprueba si la capacidad del negocio permite alcanzarla.</t>
  </si>
  <si>
    <t>HOJAS DISPONIBLES</t>
  </si>
  <si>
    <t>01 Instrucciones: guía de uso. 02 Glosario: conceptos. 03 Calculadora: captura de datos y resultados. 04 Escenarios: compara cambios de precio y costos.</t>
  </si>
  <si>
    <t>QUÉ CAMBIAR</t>
  </si>
  <si>
    <t>En «03 Calculadora», sustituye SOLO las siete celdas AMARILLAS E11:E17. En «04 Escenarios», modifica SOLO las celdas amarillas C12:E15. La fila 11 conserva el caso base.</t>
  </si>
  <si>
    <t>EJEMPLO INCLUIDO</t>
  </si>
  <si>
    <t>Precio $80.000; costo variable $48.000; costos fijos $4.000.000/mes; utilidad objetivo $2.400.000/mes; 25 días; capacidad 240 uds/mes; ventas previstas 175 uds/mes.</t>
  </si>
  <si>
    <t>RESULTADO ESPERADO</t>
  </si>
  <si>
    <t>200 unidades y $16.000.000 en ventas para obtener $2.400.000 de utilidad operativa. Equilibrio: 125 unidades. Meta operativamente alcanzable con 240 unidades de capacidad.</t>
  </si>
  <si>
    <t>CÓMO USARLA · PASO 1</t>
  </si>
  <si>
    <t>Revisa el Glosario y verifica que los precios y costos corresponden al mismo producto y período. Registra ventas netas, sin impuestos indirectos que solo se trasladan al comprador.</t>
  </si>
  <si>
    <t>CÓMO USARLA · PASO 2</t>
  </si>
  <si>
    <t>Reemplaza los valores del ejemplo en las celdas amarillas; no borres filas, columnas ni celdas con fórmulas. Pega únicamente valores numéricos dentro del rango editable.</t>
  </si>
  <si>
    <t>CÓMO USARLA · PASO 3</t>
  </si>
  <si>
    <t>Lee los tres indicadores: unidades necesarias, ventas requeridas y punto de equilibrio. Revisa el diagnóstico de capacidad y la utilidad con ventas previstas.</t>
  </si>
  <si>
    <t>CÓMO USARLA · PASO 4</t>
  </si>
  <si>
    <t>En «04 Escenarios», prueba cambios de precio, costo variable o costos fijos modificando C12:E15. Mira unidades, ventas, capacidad y utilidad a capacidad máxima; si ves REVISAR, corrige los supuestos antes de comparar.</t>
  </si>
  <si>
    <t>VALIDACIÓN DE DATOS</t>
  </si>
  <si>
    <t>Precio y costos deben ser números no negativos dentro de los límites de captura, con máximo dos decimales; el precio debe superar el costo variable. Días: entero de 1 a 31. Capacidad y ventas previstas: enteros de 0 a 1.000 millones. Los pegados pueden saltarse la validación de Excel: por eso las fórmulas también verifican los datos.</t>
  </si>
  <si>
    <t>SI APARECE «REVISAR»</t>
  </si>
  <si>
    <t>FALTA INFORMACIÓN: completa algún campo amarillo vacío. REVISAR DATOS o REVISAR: corrige texto, signo, cifras fuera de rango, decimales o una modificación indebida de la base de escenarios. SIN MARGEN POSITIVO: el precio no supera al costo variable. Cuando no se puede calcular, las metas se ocultan.</t>
  </si>
  <si>
    <t>SOBRE LA META</t>
  </si>
  <si>
    <t>Se calcula UTILIDAD OPERATIVA, no utilidad neta después de impuestos, ni flujo de caja. El método supone precio y costo variable unitarios estables dentro del rango de actividad.</t>
  </si>
  <si>
    <t>CAPACIDAD Y DEMANDA</t>
  </si>
  <si>
    <t>«DENTRO DE CAPACIDAD» solo compara unidades requeridas con la capacidad mensual registrada. No valida por sí sola demanda, inventario, cobranzas o factibilidad comercial.</t>
  </si>
  <si>
    <t>EJEMPLOS Y FUENTES</t>
  </si>
  <si>
    <t>Datos totalmente hipotéticos del ejemplo comercial. Fuente técnica: OpenStax, Rice University, Principles of Managerial Accounting (análisis costo-volumen-utilidad). Información educativa; los cálculos no garantizan demanda ni utilidad neta.</t>
  </si>
  <si>
    <t>02  LECTURA RÁPIDA DEL EJEMPLO</t>
  </si>
  <si>
    <t>SI LA META SUPERA LA CAPACIDAD: revisa precio, costo, estructura o plan comercial; no supongas que el volumen calculado se venderá.</t>
  </si>
  <si>
    <t>REDONDEO: las unidades se redondean hacia arriba. La utilidad comprobada puede superar ligeramente la meta.</t>
  </si>
  <si>
    <t>MANTENIMIENTO: no requiere macros, archivos externos, consultas, tablas dinámicas ni complementos.</t>
  </si>
  <si>
    <t>Convención visual: los importes negativos se muestran en rojo y entre paréntesis; el cero aparece como guion (—). En Escenarios, (5,0 %) significa una reducción del 5 %.</t>
  </si>
  <si>
    <t>InfoExperiencia  ·  Herramienta educativa de nivel básico-intermedio</t>
  </si>
  <si>
    <t>GLOSARIO FINANCIERO</t>
  </si>
  <si>
    <t>Definiciones utilizadas en la calculadora y los escenarios  |  Todos los valores del ejemplo son hipotéticos.</t>
  </si>
  <si>
    <t>CONCEPTOS  ·  Los importes del ejemplo se expresan en COP</t>
  </si>
  <si>
    <t>TÉRMINO</t>
  </si>
  <si>
    <t>QUÉ SIGNIFICA</t>
  </si>
  <si>
    <t>EJEMPLO / USO</t>
  </si>
  <si>
    <t>Precio de venta unitario</t>
  </si>
  <si>
    <t>Ingreso neto que la empresa reconoce por cada unidad vendida, sin impuestos indirectos trasladados al cliente.</t>
  </si>
  <si>
    <t>$80.000 por unidad</t>
  </si>
  <si>
    <t>Costo variable unitario</t>
  </si>
  <si>
    <t>Costo que cambia en relación con cada unidad vendida; incluye los costos variables comerciales aplicables.</t>
  </si>
  <si>
    <t>$48.000 por unidad</t>
  </si>
  <si>
    <t>Costos fijos</t>
  </si>
  <si>
    <t>Costos y gastos que permanecen relativamente constantes dentro de un rango relevante y un período definido.</t>
  </si>
  <si>
    <t>$4.000.000 mensuales</t>
  </si>
  <si>
    <t>Utilidad operativa objetivo</t>
  </si>
  <si>
    <t>Ganancia de operación deseada después de costos variables y fijos, antes de impuestos y resultados no operativos.</t>
  </si>
  <si>
    <t>$2.400.000 mensuales</t>
  </si>
  <si>
    <t>Margen de contribución unitario</t>
  </si>
  <si>
    <t>Dinero que aporta una unidad para cubrir costos fijos y, después, generar utilidad.</t>
  </si>
  <si>
    <t>Precio − CVu = $32.000</t>
  </si>
  <si>
    <t>Margen de contribución (%)</t>
  </si>
  <si>
    <t>Proporción de las ventas netas disponible para cubrir costos fijos y utilidad.</t>
  </si>
  <si>
    <t>$32.000 / $80.000 = 40 %</t>
  </si>
  <si>
    <t>Análisis costo-volumen-utilidad</t>
  </si>
  <si>
    <t>Relación entre precios, cantidad vendida, costos variables, costos fijos y utilidad obtenida.</t>
  </si>
  <si>
    <t>Base del método</t>
  </si>
  <si>
    <t>Utilidad objetivo (unidades)</t>
  </si>
  <si>
    <t>Cantidad mínima entera de unidades que permite cubrir costos fijos y alcanzar al menos la utilidad deseada.</t>
  </si>
  <si>
    <t>200 unidades</t>
  </si>
  <si>
    <t>Ventas objetivo (COP)</t>
  </si>
  <si>
    <t>Facturación neta resultante de vender el número entero de unidades objetivo.</t>
  </si>
  <si>
    <t>200 × $80.000 = $16.000.000</t>
  </si>
  <si>
    <t>Punto de equilibrio</t>
  </si>
  <si>
    <t>Nivel de ventas en el que el margen total cubre los costos fijos y la utilidad operativa es cero.</t>
  </si>
  <si>
    <t>125 unidades</t>
  </si>
  <si>
    <t>Utilidad comprobada</t>
  </si>
  <si>
    <t>Utilidad real del modelo tras aplicar el redondeo a unidades enteras.</t>
  </si>
  <si>
    <t>Ventas − CV total − CF</t>
  </si>
  <si>
    <t>Ventas previstas</t>
  </si>
  <si>
    <t>Unidades que la empresa espera vender en el período, independientemente de la meta calculada.</t>
  </si>
  <si>
    <t>175 unidades al mes</t>
  </si>
  <si>
    <t>Capacidad mensual</t>
  </si>
  <si>
    <t>Máximo de unidades que podrían producirse, venderse o atenderse en el período supuesto.</t>
  </si>
  <si>
    <t>240 unidades al mes</t>
  </si>
  <si>
    <t>Días de venta</t>
  </si>
  <si>
    <t>Número de días del período con actividad de venta prevista. Se usa para obtener la meta diaria.</t>
  </si>
  <si>
    <t>25 días al mes</t>
  </si>
  <si>
    <t>Unidades por día</t>
  </si>
  <si>
    <t>Meta mínima diaria orientativa calculada mediante unidades objetivo divididas por días de venta.</t>
  </si>
  <si>
    <t>200 / 25 = 8</t>
  </si>
  <si>
    <t>Brecha de capacidad</t>
  </si>
  <si>
    <t>Unidades por encima de la capacidad registrada necesarias para alcanzar la meta; cero cuando sí alcanza.</t>
  </si>
  <si>
    <t>MAX(0, requeridas − capacidad)</t>
  </si>
  <si>
    <t>Brecha frente a meta</t>
  </si>
  <si>
    <t>Diferencia entre la utilidad con ventas previstas y la utilidad deseada.</t>
  </si>
  <si>
    <t>$1.600.000 − $2.400.000 = −$800.000</t>
  </si>
  <si>
    <t>Escenario</t>
  </si>
  <si>
    <t>Conjunto de supuestos alternativos sobre el precio, el costo variable y los costos fijos.</t>
  </si>
  <si>
    <t>Precio −5 %</t>
  </si>
  <si>
    <t>Variación porcentual</t>
  </si>
  <si>
    <t>Ajuste relativo aplicado al precio o costo variable original.</t>
  </si>
  <si>
    <t>−10 % sobre precio</t>
  </si>
  <si>
    <t>Ajuste de costos fijos</t>
  </si>
  <si>
    <t>Importe adicional, positivo o negativo, incorporado a los costos fijos originales.</t>
  </si>
  <si>
    <t>$800.000 adicionales</t>
  </si>
  <si>
    <t>Factibilidad por capacidad</t>
  </si>
  <si>
    <t>Comparación de unidades necesarias frente a la capacidad mensual declarada, sin evaluar demanda.</t>
  </si>
  <si>
    <t>200 ≤ 240: SÍ</t>
  </si>
  <si>
    <t>Rango relevante</t>
  </si>
  <si>
    <t>Nivel de actividad dentro del cual las relaciones de precio, costos variables y fijos se consideran válidas.</t>
  </si>
  <si>
    <t>Si se supera, recalcular</t>
  </si>
  <si>
    <t>Utilidad neta</t>
  </si>
  <si>
    <t>Beneficio después de ingresos/gastos no operativos e impuestos; NO se calcula aquí.</t>
  </si>
  <si>
    <t>No confundir con operativa</t>
  </si>
  <si>
    <t>Estado de validación</t>
  </si>
  <si>
    <t>LISTO: datos válidos. FALTA INFORMACIÓN: campo vacío. REVISAR DATOS / REVISAR: valor o escenario inválido. SIN MARGEN POSITIVO: precio no superior al costo variable.</t>
  </si>
  <si>
    <t>No utilices resultados cuando aparezca una alerta</t>
  </si>
  <si>
    <t>LÍMITES Y FUENTE TÉCNICA</t>
  </si>
  <si>
    <t>La herramienta calcula un producto/servicio de referencia y supone margen unitario positivo. No estima impuesto sobre la renta, flujo de caja ni mezclas complejas de productos.</t>
  </si>
  <si>
    <t>Fuente académica del método: OpenStax (Rice University), Principles of Managerial Accounting, capítulo Cost-Volume-Profit Analysis. https://openstax.org/books/principles-managerial-accounting/pages/3-2-calculate-a-break-even-point-in-units-and-dollars</t>
  </si>
  <si>
    <t>CÁLCULO DE UTILIDAD OBJETIVO</t>
  </si>
  <si>
    <t>EJEMPLO MENSUAL  ·  COP  |  Edita solo las 7 celdas de color amarillo  |  Resultados automáticos</t>
  </si>
  <si>
    <t>CASO DE EJEMPLO  ·  Producto del hogar  |  Precio $80.000  ·  Costo variable $48.000  ·  Meta de utilidad operativa $2.400.000</t>
  </si>
  <si>
    <t>01  DATOS DEL NEGOCIO  •  SOLO AMARILLO</t>
  </si>
  <si>
    <t>02  RESULTADOS DE LA META</t>
  </si>
  <si>
    <t>UNIDADES NECESARIAS (mínimo entero)</t>
  </si>
  <si>
    <t>Precio unitario neto (COP)</t>
  </si>
  <si>
    <t>Costo variable por unidad (COP)</t>
  </si>
  <si>
    <t>Costos fijos mensuales (COP)</t>
  </si>
  <si>
    <t>Utilidad operativa deseada (COP)</t>
  </si>
  <si>
    <t>Días con ventas al mes</t>
  </si>
  <si>
    <t>VENTAS NETAS REQUERIDAS (COP)</t>
  </si>
  <si>
    <t>Capacidad mensual (unidades)</t>
  </si>
  <si>
    <t>Ventas previstas (unidades)</t>
  </si>
  <si>
    <t>03  COMPROBACIONES AUTOMÁTICAS</t>
  </si>
  <si>
    <t>Margen contribución / unidad</t>
  </si>
  <si>
    <t>PUNTO DE EQUILIBRIO (unidades)</t>
  </si>
  <si>
    <t>Estado de los datos</t>
  </si>
  <si>
    <t>04  INTERPRETACIÓN OPERATIVA</t>
  </si>
  <si>
    <t>¿ALCANZA LA CAPACIDAD DECLARADA?</t>
  </si>
  <si>
    <t>Unidades necesarias por día</t>
  </si>
  <si>
    <t>Utilidad con ventas previstas</t>
  </si>
  <si>
    <t>Brecha de utilidad vs objetivo</t>
  </si>
  <si>
    <t>Unidades por encima de capacidad</t>
  </si>
  <si>
    <t>Utilidad con capacidad máxima</t>
  </si>
  <si>
    <t>Ventas con capacidad máxima</t>
  </si>
  <si>
    <t>05  PRUEBA DEL RESULTADO  •  ESTADO DE CONTRIBUCIÓN</t>
  </si>
  <si>
    <t>Ingresos a la meta</t>
  </si>
  <si>
    <t>LECTURA DE LA META
Las unidades requeridas se redondean hacia arriba; la utilidad comprobada debe ser igual o mayor a la meta.</t>
  </si>
  <si>
    <t>Costos variables a la meta</t>
  </si>
  <si>
    <t>Margen de contribución total</t>
  </si>
  <si>
    <t>Costos fijos del período</t>
  </si>
  <si>
    <t>Utilidad operativa comprobada</t>
  </si>
  <si>
    <t>RECUERDA
Capacidad ≠ demanda. Evalúa inventarios, mercado, ventas históricas y cambios de costos antes de presupuestar.</t>
  </si>
  <si>
    <t>Diferencia contra utilidad objetivo</t>
  </si>
  <si>
    <t>06  COMPROBACIÓN DE SENSIBILIDAD  ·  CONTINÚA EN «04 Escenarios»</t>
  </si>
  <si>
    <t>El ejemplo base debería mostrar 200 unidades, $16.000.000 de ventas requeridas, 125 unidades de equilibrio y $2.400.000 de utilidad comprobada. Revisa los descuentos y costos en «04 Escenarios».</t>
  </si>
  <si>
    <t>Entradas: amarillo y texto azul. Fórmulas: fondo neutro y texto oscuro. Esta hoja no calcula utilidad después de impuestos, impuestos de ventas, flujo de caja ni una mezcla multiproducto.</t>
  </si>
  <si>
    <t>COMPARADOR DE ESCENARIOS</t>
  </si>
  <si>
    <t>Mismo negocio y misma meta  |  Edita únicamente las celdas amarillas C12:E15. La fila 11 es la base sin variaciones.</t>
  </si>
  <si>
    <t>BASE SIN VARIACIONES vinculada a «03 Calculadora». No cambies la fila 11. Si pegas datos fuera de rango, verás «REVISAR».</t>
  </si>
  <si>
    <t>01  CAMBIOS PROPUESTOS  ·  AMARILLO = EDITABLE  ·  RESTO = CALCULADO</t>
  </si>
  <si>
    <t>ESCENARIO</t>
  </si>
  <si>
    <t>VAR. PRECIO</t>
  </si>
  <si>
    <t>VAR. COSTO</t>
  </si>
  <si>
    <t>AJUSTE CF (COP)</t>
  </si>
  <si>
    <t>PRECIO (COP)</t>
  </si>
  <si>
    <t>CVu (COP)</t>
  </si>
  <si>
    <t>MARGEN (COP)</t>
  </si>
  <si>
    <t>UDS. META</t>
  </si>
  <si>
    <t>VENTAS META (COP)</t>
  </si>
  <si>
    <t>¿CAPACIDAD?</t>
  </si>
  <si>
    <t>UTILIDAD A CAP. (COP)</t>
  </si>
  <si>
    <t>Base actual</t>
  </si>
  <si>
    <t>Precio · alternativa A</t>
  </si>
  <si>
    <t>Precio · alternativa B</t>
  </si>
  <si>
    <t>Costo variable · alternativa</t>
  </si>
  <si>
    <t>Costos fijos · alternativa</t>
  </si>
  <si>
    <t>02  CÓMO INTERPRETAR LOS CAMBIOS</t>
  </si>
  <si>
    <t>Las variaciones porcentuales se aplican sobre precio y costo variable del caso base; el ajuste de costos fijos es un importe en COP. «¿CAPACIDAD?» compara las unidades de la meta con la capacidad mensual indicada. Si aparece REVISAR, alguno de los supuestos no permite calcular la meta.</t>
  </si>
  <si>
    <t>03  COMPARATIVO DE UNIDADES Y BRECHA</t>
  </si>
  <si>
    <t>04  GUÍA DE DECISIÓN</t>
  </si>
  <si>
    <t>UNIDADES META</t>
  </si>
  <si>
    <t>DIFERENCIA VS BASE</t>
  </si>
  <si>
    <t>OBJETIVO CONSTANTE
Cada escenario mantiene la misma utilidad operativa objetivo registrada en la Calculadora; solo cambia precio, costo variable o costos fijos.</t>
  </si>
  <si>
    <t>SI APARECE «NO»
La meta exige más unidades que la capacidad informada. Evalúa precios, costos, recursos, inversión y demanda; no interpretes «SÍ» como ventas aseguradas.</t>
  </si>
  <si>
    <t>CÁLCULO COMPARABLE
La facturación mostrada corresponde al precio del escenario multiplicado por sus unidades enteras requeridas. La utilidad a capacidad supone vender el 100 % de esas unidades.</t>
  </si>
  <si>
    <t>COMPARE ANTES DE DECIDIR
Revisa no solo el objetivo de unidades: verifica margen, ventas necesarias, factibilidad por capacidad y utilidad si llegas a operar al máximo.</t>
  </si>
  <si>
    <t>Limitaciones: escenarios de un solo producto o servicio; no incorpora impuestos, financiación, mezcla de productos, aumentos de capacidad escalonados, demanda estimada ni flujo de efectivo. Todos los escenarios proceden del mismo ejemplo y no representan resultados reales.</t>
  </si>
  <si>
    <t>Instrucción: 0 % o un ajuste de $0 significa «sin variación»; Excel puede representar el cero con un guion (—). Para eliminar el ejemplo, reemplaza las cifras amarillas por supuestos propios.</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</si>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</sst>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Red]\(&quot;$&quot;\ #,##0\);&quot;-&quot;"/>
    <numFmt numFmtId="165" formatCode="#,##0;[Red]\(#,##0\);&quot;-&quot;"/>
    <numFmt numFmtId="166" formatCode="0.0%;[Red]\(0.0%\);&quot;-&quot;"/>
  </numFmts>
  <fonts count="28">
    <font>
      <sz val="11"/>
      <name val="Carlito"/>
    </font>
    <font>
      <b/>
      <sz val="21"/>
      <color rgb="FFFFFFFF"/>
      <name val="Aptos"/>
      <family val="2"/>
    </font>
    <font>
      <sz val="11"/>
      <color rgb="FFFFFFFF"/>
      <name val="Aptos"/>
      <family val="2"/>
    </font>
    <font>
      <b/>
      <sz val="11"/>
      <color rgb="FF102743"/>
      <name val="Aptos"/>
      <family val="2"/>
    </font>
    <font>
      <b/>
      <sz val="10"/>
      <color rgb="FFFFFFFF"/>
      <name val="Aptos"/>
      <family val="2"/>
    </font>
    <font>
      <b/>
      <sz val="10"/>
      <color rgb="FF102743"/>
      <name val="Aptos"/>
      <family val="2"/>
    </font>
    <font>
      <sz val="10"/>
      <color rgb="FF1D3044"/>
      <name val="Aptos"/>
      <family val="2"/>
    </font>
    <font>
      <sz val="9"/>
      <color rgb="FFFFFFFF"/>
      <name val="Aptos"/>
      <family val="2"/>
    </font>
    <font>
      <sz val="9"/>
      <color rgb="FF1D3044"/>
      <name val="Aptos"/>
      <family val="2"/>
    </font>
    <font>
      <sz val="9"/>
      <color rgb="FF52677C"/>
      <name val="Aptos"/>
      <family val="2"/>
    </font>
    <font>
      <b/>
      <sz val="9"/>
      <color rgb="FF102743"/>
      <name val="Aptos"/>
      <family val="2"/>
    </font>
    <font>
      <sz val="10"/>
      <color rgb="FF102743"/>
      <name val="Aptos"/>
      <family val="2"/>
    </font>
    <font>
      <b/>
      <sz val="12"/>
      <color rgb="FF1C65B0"/>
      <name val="Aptos"/>
      <family val="2"/>
    </font>
    <font>
      <b/>
      <sz val="11"/>
      <color rgb="FF1D3044"/>
      <name val="Aptos"/>
      <family val="2"/>
    </font>
    <font>
      <b/>
      <sz val="21"/>
      <color rgb="FF102743"/>
      <name val="Aptos"/>
      <family val="2"/>
    </font>
    <font>
      <b/>
      <sz val="13"/>
      <color rgb="FF102743"/>
      <name val="Aptos"/>
      <family val="2"/>
    </font>
    <font>
      <sz val="11"/>
      <color rgb="FF1D3044"/>
      <name val="Aptos"/>
      <family val="2"/>
    </font>
    <font>
      <sz val="10"/>
      <color rgb="FF52677C"/>
      <name val="Aptos"/>
      <family val="2"/>
    </font>
    <font>
      <b/>
      <sz val="9"/>
      <color rgb="FFFFFFFF"/>
      <name val="Aptos"/>
      <family val="2"/>
    </font>
    <font>
      <b/>
      <sz val="10"/>
      <color rgb="FF1C65B0"/>
      <name val="Aptos"/>
      <family val="2"/>
    </font>
    <font>
      <sz val="9"/>
      <color rgb="FF102743"/>
      <name val="Aptos"/>
      <family val="2"/>
    </font>
    <font>
      <b/>
      <sz val="10"/>
      <color rgb="FF142B45"/>
      <name val="Aptos"/>
      <family val="2"/>
    </font>
    <font>
      <sz val="11"/>
      <color rgb="FF17304D"/>
      <name val="Carlito"/>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20">
    <fill>
      <patternFill patternType="none"/>
    </fill>
    <fill>
      <patternFill patternType="gray125"/>
    </fill>
    <fill>
      <patternFill patternType="solid">
        <fgColor rgb="FFF7FAFD"/>
      </patternFill>
    </fill>
    <fill>
      <patternFill patternType="solid">
        <fgColor rgb="FF102743"/>
      </patternFill>
    </fill>
    <fill>
      <patternFill patternType="solid">
        <fgColor rgb="FF173959"/>
      </patternFill>
    </fill>
    <fill>
      <patternFill patternType="solid">
        <fgColor rgb="FFEAF3FC"/>
      </patternFill>
    </fill>
    <fill>
      <patternFill patternType="solid">
        <fgColor rgb="FFEFF4F9"/>
      </patternFill>
    </fill>
    <fill>
      <patternFill patternType="solid">
        <fgColor rgb="FFFFFFFF"/>
      </patternFill>
    </fill>
    <fill>
      <patternFill patternType="solid">
        <fgColor rgb="FFFFF4D6"/>
      </patternFill>
    </fill>
    <fill>
      <patternFill patternType="solid">
        <fgColor rgb="FFE7EFF7"/>
      </patternFill>
    </fill>
    <fill>
      <patternFill patternType="solid">
        <fgColor rgb="FFF7FAFD"/>
        <bgColor indexed="64"/>
      </patternFill>
    </fill>
    <fill>
      <patternFill patternType="solid">
        <fgColor indexed="65"/>
        <bgColor indexed="64"/>
      </patternFill>
    </fill>
    <fill>
      <patternFill patternType="solid">
        <fgColor rgb="FF102743"/>
        <bgColor indexed="64"/>
      </patternFill>
    </fill>
    <fill>
      <patternFill patternType="solid">
        <fgColor rgb="FF173959"/>
        <bgColor indexed="64"/>
      </patternFill>
    </fill>
    <fill>
      <patternFill patternType="solid">
        <fgColor rgb="FFEAF3FC"/>
        <bgColor indexed="64"/>
      </patternFill>
    </fill>
    <fill>
      <patternFill patternType="solid">
        <fgColor rgb="FFEFF4F9"/>
        <bgColor indexed="64"/>
      </patternFill>
    </fill>
    <fill>
      <patternFill patternType="solid">
        <fgColor rgb="FFFFFFFF"/>
        <bgColor indexed="64"/>
      </patternFill>
    </fill>
    <fill>
      <patternFill patternType="solid">
        <fgColor theme="3"/>
        <bgColor indexed="64"/>
      </patternFill>
    </fill>
    <fill>
      <patternFill patternType="solid">
        <fgColor rgb="FFF3F7FB"/>
        <bgColor indexed="64"/>
      </patternFill>
    </fill>
    <fill>
      <patternFill patternType="solid">
        <fgColor rgb="FFFFF4D6"/>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3" fillId="0" borderId="0" applyNumberFormat="0" applyFill="0" applyBorder="0" applyAlignment="0" applyProtection="0"/>
  </cellStyleXfs>
  <cellXfs count="93">
    <xf numFmtId="0" fontId="0" fillId="0" borderId="0" xfId="0"/>
    <xf numFmtId="0" fontId="0" fillId="2" borderId="0" xfId="0" applyFill="1"/>
    <xf numFmtId="0" fontId="10" fillId="6" borderId="0" xfId="0" applyFont="1" applyFill="1" applyAlignment="1">
      <alignment horizontal="left" vertical="center" wrapText="1"/>
    </xf>
    <xf numFmtId="0" fontId="18" fillId="4" borderId="0" xfId="0" applyFont="1" applyFill="1" applyAlignment="1">
      <alignment horizontal="center" vertical="center" wrapText="1"/>
    </xf>
    <xf numFmtId="164" fontId="20" fillId="7" borderId="0" xfId="0" applyNumberFormat="1" applyFont="1" applyFill="1" applyAlignment="1">
      <alignment horizontal="right" vertical="center"/>
    </xf>
    <xf numFmtId="165" fontId="10" fillId="7" borderId="0" xfId="0" applyNumberFormat="1" applyFont="1" applyFill="1" applyAlignment="1">
      <alignment horizontal="right" vertical="center"/>
    </xf>
    <xf numFmtId="0" fontId="10" fillId="7" borderId="0" xfId="0" applyFont="1" applyFill="1" applyAlignment="1">
      <alignment horizontal="center" vertical="center"/>
    </xf>
    <xf numFmtId="164" fontId="20" fillId="6" borderId="0" xfId="0" applyNumberFormat="1" applyFont="1" applyFill="1" applyAlignment="1">
      <alignment horizontal="right" vertical="center"/>
    </xf>
    <xf numFmtId="165" fontId="10" fillId="6" borderId="0" xfId="0" applyNumberFormat="1" applyFont="1" applyFill="1" applyAlignment="1">
      <alignment horizontal="right" vertical="center"/>
    </xf>
    <xf numFmtId="0" fontId="10" fillId="6" borderId="0" xfId="0" applyFont="1" applyFill="1" applyAlignment="1">
      <alignment horizontal="center" vertical="center"/>
    </xf>
    <xf numFmtId="166" fontId="21" fillId="9" borderId="0" xfId="0" applyNumberFormat="1" applyFont="1" applyFill="1" applyAlignment="1">
      <alignment horizontal="right" vertical="center"/>
    </xf>
    <xf numFmtId="164" fontId="21" fillId="9" borderId="0" xfId="0" applyNumberFormat="1" applyFont="1" applyFill="1" applyAlignment="1">
      <alignment horizontal="right" vertical="center"/>
    </xf>
    <xf numFmtId="166" fontId="19" fillId="8" borderId="0" xfId="0" applyNumberFormat="1" applyFont="1" applyFill="1" applyAlignment="1" applyProtection="1">
      <alignment horizontal="right" vertical="center"/>
      <protection locked="0"/>
    </xf>
    <xf numFmtId="164" fontId="19" fillId="8" borderId="0" xfId="0" applyNumberFormat="1" applyFont="1" applyFill="1" applyAlignment="1" applyProtection="1">
      <alignment horizontal="right" vertical="center"/>
      <protection locked="0"/>
    </xf>
    <xf numFmtId="0" fontId="1" fillId="3" borderId="0" xfId="0" applyFont="1" applyFill="1" applyAlignment="1">
      <alignment horizontal="left" vertical="center"/>
    </xf>
    <xf numFmtId="0" fontId="2" fillId="4" borderId="0" xfId="0" applyFont="1" applyFill="1" applyAlignment="1">
      <alignment horizontal="left" vertical="center" wrapText="1"/>
    </xf>
    <xf numFmtId="0" fontId="4" fillId="3" borderId="0" xfId="0" applyFont="1" applyFill="1" applyAlignment="1">
      <alignment horizontal="left" vertical="center"/>
    </xf>
    <xf numFmtId="0" fontId="6" fillId="7" borderId="0" xfId="0" applyFont="1" applyFill="1" applyAlignment="1">
      <alignment horizontal="left" vertical="center" wrapText="1"/>
    </xf>
    <xf numFmtId="0" fontId="4" fillId="4" borderId="0" xfId="0" applyFont="1" applyFill="1" applyAlignment="1">
      <alignment horizontal="left" vertical="center"/>
    </xf>
    <xf numFmtId="0" fontId="9" fillId="6" borderId="0" xfId="0" applyFont="1" applyFill="1" applyAlignment="1">
      <alignment horizontal="left" vertical="center" wrapText="1"/>
    </xf>
    <xf numFmtId="0" fontId="11" fillId="5" borderId="0" xfId="0" applyFont="1" applyFill="1" applyAlignment="1">
      <alignment horizontal="left" vertical="center" wrapText="1"/>
    </xf>
    <xf numFmtId="0" fontId="15" fillId="7" borderId="0" xfId="0" applyFont="1" applyFill="1" applyAlignment="1">
      <alignment horizontal="center" vertical="center"/>
    </xf>
    <xf numFmtId="0" fontId="5" fillId="6" borderId="0" xfId="0" applyFont="1" applyFill="1" applyAlignment="1">
      <alignment horizontal="left" vertical="center"/>
    </xf>
    <xf numFmtId="0" fontId="11" fillId="8" borderId="0" xfId="0" applyFont="1" applyFill="1" applyAlignment="1">
      <alignment horizontal="left" vertical="center" wrapText="1"/>
    </xf>
    <xf numFmtId="0" fontId="5" fillId="5" borderId="0" xfId="0" applyFont="1" applyFill="1" applyAlignment="1">
      <alignment horizontal="left" vertical="center" wrapText="1"/>
    </xf>
    <xf numFmtId="0" fontId="6" fillId="6" borderId="0" xfId="0" applyFont="1" applyFill="1" applyAlignment="1">
      <alignment horizontal="left" vertical="center" wrapText="1"/>
    </xf>
    <xf numFmtId="0" fontId="11" fillId="7" borderId="0" xfId="0" applyFont="1" applyFill="1" applyAlignment="1">
      <alignment horizontal="left" vertical="center" wrapText="1"/>
    </xf>
    <xf numFmtId="0" fontId="20" fillId="5" borderId="0" xfId="0" applyFont="1" applyFill="1" applyAlignment="1">
      <alignment horizontal="left" vertical="center" wrapText="1"/>
    </xf>
    <xf numFmtId="165" fontId="15" fillId="7" borderId="0" xfId="0" applyNumberFormat="1" applyFont="1" applyFill="1" applyAlignment="1">
      <alignment horizontal="center" vertical="center"/>
    </xf>
    <xf numFmtId="165" fontId="3" fillId="7" borderId="0" xfId="0" applyNumberFormat="1" applyFont="1" applyFill="1" applyAlignment="1">
      <alignment horizontal="center" vertical="center"/>
    </xf>
    <xf numFmtId="0" fontId="3" fillId="7" borderId="0" xfId="0" applyFont="1" applyFill="1" applyAlignment="1">
      <alignment horizontal="center" vertical="center"/>
    </xf>
    <xf numFmtId="165" fontId="3" fillId="6" borderId="0" xfId="0" applyNumberFormat="1" applyFont="1" applyFill="1" applyAlignment="1">
      <alignment horizontal="center" vertical="center"/>
    </xf>
    <xf numFmtId="0" fontId="3" fillId="6" borderId="0" xfId="0" applyFont="1" applyFill="1" applyAlignment="1">
      <alignment horizontal="center" vertical="center"/>
    </xf>
    <xf numFmtId="0" fontId="0" fillId="10" borderId="0" xfId="0" applyFill="1"/>
    <xf numFmtId="0" fontId="0" fillId="11" borderId="0" xfId="0" applyFill="1"/>
    <xf numFmtId="0" fontId="1" fillId="12" borderId="0" xfId="0" applyFont="1" applyFill="1" applyAlignment="1">
      <alignment horizontal="left" vertical="center"/>
    </xf>
    <xf numFmtId="0" fontId="2" fillId="13" borderId="0" xfId="0" applyFont="1" applyFill="1" applyAlignment="1">
      <alignment horizontal="left" vertical="center" wrapText="1"/>
    </xf>
    <xf numFmtId="0" fontId="3" fillId="14" borderId="0" xfId="0" applyFont="1" applyFill="1" applyAlignment="1">
      <alignment horizontal="left" vertical="center" wrapText="1"/>
    </xf>
    <xf numFmtId="0" fontId="4" fillId="12" borderId="0" xfId="0" applyFont="1" applyFill="1" applyAlignment="1">
      <alignment horizontal="left" vertical="center"/>
    </xf>
    <xf numFmtId="0" fontId="5" fillId="15" borderId="0" xfId="0" applyFont="1" applyFill="1" applyAlignment="1">
      <alignment horizontal="left" vertical="center" wrapText="1"/>
    </xf>
    <xf numFmtId="0" fontId="6" fillId="16" borderId="0" xfId="0" applyFont="1" applyFill="1" applyAlignment="1">
      <alignment horizontal="left" vertical="center" wrapText="1"/>
    </xf>
    <xf numFmtId="0" fontId="5" fillId="10" borderId="0" xfId="0" applyFont="1" applyFill="1" applyAlignment="1">
      <alignment horizontal="left" vertical="center" wrapText="1"/>
    </xf>
    <xf numFmtId="0" fontId="6" fillId="10" borderId="0" xfId="0" applyFont="1" applyFill="1" applyAlignment="1">
      <alignment horizontal="left" vertical="center" wrapText="1"/>
    </xf>
    <xf numFmtId="0" fontId="6" fillId="14" borderId="0" xfId="0" applyFont="1" applyFill="1" applyAlignment="1">
      <alignment horizontal="left" vertical="center" wrapText="1"/>
    </xf>
    <xf numFmtId="0" fontId="9" fillId="16" borderId="0" xfId="0" applyFont="1" applyFill="1" applyAlignment="1">
      <alignment horizontal="left" vertical="center" wrapText="1"/>
    </xf>
    <xf numFmtId="0" fontId="9" fillId="10" borderId="0" xfId="0" applyFont="1" applyFill="1" applyAlignment="1">
      <alignment horizontal="left" vertical="center" wrapText="1"/>
    </xf>
    <xf numFmtId="0" fontId="7" fillId="13" borderId="0" xfId="0" applyFont="1" applyFill="1" applyAlignment="1">
      <alignment horizontal="left" vertical="center"/>
    </xf>
    <xf numFmtId="0" fontId="24" fillId="17" borderId="1" xfId="0" applyFont="1" applyFill="1" applyBorder="1" applyAlignment="1">
      <alignment horizontal="center" vertical="center" wrapText="1"/>
    </xf>
    <xf numFmtId="0" fontId="24" fillId="17" borderId="2" xfId="0" applyFont="1" applyFill="1" applyBorder="1" applyAlignment="1">
      <alignment horizontal="center" vertical="center" wrapText="1"/>
    </xf>
    <xf numFmtId="0" fontId="24" fillId="17" borderId="3" xfId="0" applyFont="1" applyFill="1" applyBorder="1" applyAlignment="1">
      <alignment horizontal="center" vertical="center" wrapText="1"/>
    </xf>
    <xf numFmtId="0" fontId="24" fillId="17" borderId="4" xfId="0" applyFont="1" applyFill="1" applyBorder="1" applyAlignment="1">
      <alignment horizontal="center" vertical="center" wrapText="1"/>
    </xf>
    <xf numFmtId="0" fontId="24" fillId="17" borderId="5" xfId="0" applyFont="1" applyFill="1" applyBorder="1" applyAlignment="1">
      <alignment horizontal="center" vertical="center" wrapText="1"/>
    </xf>
    <xf numFmtId="0" fontId="24" fillId="17" borderId="6" xfId="0" applyFont="1" applyFill="1" applyBorder="1" applyAlignment="1">
      <alignment horizontal="center" vertical="center" wrapText="1"/>
    </xf>
    <xf numFmtId="0" fontId="27" fillId="11" borderId="7" xfId="1" applyFont="1" applyFill="1" applyBorder="1" applyAlignment="1">
      <alignment horizontal="center" vertical="center"/>
    </xf>
    <xf numFmtId="0" fontId="27" fillId="11" borderId="8" xfId="1" applyFont="1" applyFill="1" applyBorder="1" applyAlignment="1">
      <alignment horizontal="center" vertical="center"/>
    </xf>
    <xf numFmtId="0" fontId="4" fillId="13" borderId="0" xfId="0" applyFont="1" applyFill="1" applyAlignment="1">
      <alignment horizontal="left" vertical="center"/>
    </xf>
    <xf numFmtId="0" fontId="4" fillId="13" borderId="0" xfId="0" applyFont="1" applyFill="1" applyAlignment="1">
      <alignment horizontal="left" vertical="center"/>
    </xf>
    <xf numFmtId="0" fontId="10" fillId="16" borderId="0" xfId="0" applyFont="1" applyFill="1" applyAlignment="1">
      <alignment horizontal="left" vertical="center" wrapText="1"/>
    </xf>
    <xf numFmtId="0" fontId="8" fillId="16" borderId="0" xfId="0" applyFont="1" applyFill="1" applyAlignment="1">
      <alignment horizontal="left" vertical="center" wrapText="1"/>
    </xf>
    <xf numFmtId="0" fontId="10" fillId="15" borderId="0" xfId="0" applyFont="1" applyFill="1" applyAlignment="1">
      <alignment horizontal="left" vertical="center" wrapText="1"/>
    </xf>
    <xf numFmtId="0" fontId="8" fillId="15" borderId="0" xfId="0" applyFont="1" applyFill="1" applyAlignment="1">
      <alignment horizontal="left" vertical="center" wrapText="1"/>
    </xf>
    <xf numFmtId="0" fontId="9" fillId="15" borderId="0" xfId="0" applyFont="1" applyFill="1" applyAlignment="1">
      <alignment horizontal="left" vertical="center" wrapText="1"/>
    </xf>
    <xf numFmtId="0" fontId="22" fillId="18" borderId="0" xfId="0" applyFont="1" applyFill="1" applyAlignment="1">
      <alignment wrapText="1"/>
    </xf>
    <xf numFmtId="0" fontId="22" fillId="18" borderId="0" xfId="0" applyFont="1" applyFill="1" applyAlignment="1">
      <alignment wrapText="1"/>
    </xf>
    <xf numFmtId="0" fontId="11" fillId="14" borderId="0" xfId="0" applyFont="1" applyFill="1" applyAlignment="1">
      <alignment horizontal="left" vertical="center" wrapText="1"/>
    </xf>
    <xf numFmtId="164" fontId="12" fillId="19" borderId="0" xfId="0" applyNumberFormat="1" applyFont="1" applyFill="1" applyAlignment="1" applyProtection="1">
      <alignment horizontal="right" vertical="center"/>
      <protection locked="0"/>
    </xf>
    <xf numFmtId="165" fontId="12" fillId="19" borderId="0" xfId="0" applyNumberFormat="1" applyFont="1" applyFill="1" applyAlignment="1" applyProtection="1">
      <alignment horizontal="right" vertical="center"/>
      <protection locked="0"/>
    </xf>
    <xf numFmtId="0" fontId="0" fillId="10" borderId="0" xfId="0" applyFill="1" applyProtection="1">
      <protection locked="0"/>
    </xf>
    <xf numFmtId="0" fontId="1" fillId="12" borderId="0" xfId="0" applyFont="1" applyFill="1" applyAlignment="1" applyProtection="1">
      <alignment horizontal="left" vertical="center"/>
      <protection locked="0"/>
    </xf>
    <xf numFmtId="0" fontId="2" fillId="13" borderId="0" xfId="0" applyFont="1" applyFill="1" applyAlignment="1" applyProtection="1">
      <alignment horizontal="left" vertical="center" wrapText="1"/>
      <protection locked="0"/>
    </xf>
    <xf numFmtId="0" fontId="3" fillId="14" borderId="0" xfId="0" applyFont="1" applyFill="1" applyAlignment="1" applyProtection="1">
      <alignment horizontal="left" vertical="center" wrapText="1"/>
      <protection locked="0"/>
    </xf>
    <xf numFmtId="0" fontId="4" fillId="12" borderId="0" xfId="0" applyFont="1" applyFill="1" applyAlignment="1" applyProtection="1">
      <alignment horizontal="left" vertical="center"/>
      <protection locked="0"/>
    </xf>
    <xf numFmtId="0" fontId="4" fillId="13" borderId="0" xfId="0" applyFont="1" applyFill="1" applyAlignment="1" applyProtection="1">
      <alignment horizontal="left" vertical="center"/>
      <protection locked="0"/>
    </xf>
    <xf numFmtId="0" fontId="6" fillId="16" borderId="0" xfId="0" applyFont="1" applyFill="1" applyAlignment="1" applyProtection="1">
      <alignment horizontal="left" vertical="center" wrapText="1"/>
      <protection locked="0"/>
    </xf>
    <xf numFmtId="165" fontId="14" fillId="16" borderId="0" xfId="0" applyNumberFormat="1" applyFont="1" applyFill="1" applyAlignment="1" applyProtection="1">
      <alignment horizontal="center" vertical="center"/>
      <protection locked="0"/>
    </xf>
    <xf numFmtId="0" fontId="14" fillId="16" borderId="0" xfId="0" applyFont="1" applyFill="1" applyAlignment="1" applyProtection="1">
      <alignment horizontal="center" vertical="center"/>
      <protection locked="0"/>
    </xf>
    <xf numFmtId="164" fontId="14" fillId="16" borderId="0" xfId="0" applyNumberFormat="1" applyFont="1" applyFill="1" applyAlignment="1" applyProtection="1">
      <alignment horizontal="center" vertical="center"/>
      <protection locked="0"/>
    </xf>
    <xf numFmtId="0" fontId="11" fillId="15" borderId="0" xfId="0" applyFont="1" applyFill="1" applyAlignment="1" applyProtection="1">
      <alignment horizontal="left" vertical="center"/>
      <protection locked="0"/>
    </xf>
    <xf numFmtId="164" fontId="13" fillId="16" borderId="0" xfId="0" applyNumberFormat="1" applyFont="1" applyFill="1" applyAlignment="1" applyProtection="1">
      <alignment horizontal="right" vertical="center"/>
      <protection locked="0"/>
    </xf>
    <xf numFmtId="166" fontId="13" fillId="16" borderId="0" xfId="0" applyNumberFormat="1" applyFont="1" applyFill="1" applyAlignment="1" applyProtection="1">
      <alignment horizontal="right" vertical="center"/>
      <protection locked="0"/>
    </xf>
    <xf numFmtId="0" fontId="13" fillId="16" borderId="0" xfId="0" applyFont="1" applyFill="1" applyAlignment="1" applyProtection="1">
      <alignment horizontal="right" vertical="center"/>
      <protection locked="0"/>
    </xf>
    <xf numFmtId="0" fontId="15" fillId="16" borderId="0" xfId="0" applyFont="1" applyFill="1" applyAlignment="1" applyProtection="1">
      <alignment horizontal="center" vertical="center"/>
      <protection locked="0"/>
    </xf>
    <xf numFmtId="0" fontId="6" fillId="16" borderId="0" xfId="0" applyFont="1" applyFill="1" applyAlignment="1" applyProtection="1">
      <alignment horizontal="left" vertical="center"/>
      <protection locked="0"/>
    </xf>
    <xf numFmtId="165" fontId="5" fillId="15" borderId="0" xfId="0" applyNumberFormat="1" applyFont="1" applyFill="1" applyAlignment="1" applyProtection="1">
      <alignment horizontal="right" vertical="center"/>
      <protection locked="0"/>
    </xf>
    <xf numFmtId="0" fontId="6" fillId="15" borderId="0" xfId="0" applyFont="1" applyFill="1" applyAlignment="1" applyProtection="1">
      <alignment horizontal="left" vertical="center"/>
      <protection locked="0"/>
    </xf>
    <xf numFmtId="164" fontId="5" fillId="15" borderId="0" xfId="0" applyNumberFormat="1" applyFont="1" applyFill="1" applyAlignment="1" applyProtection="1">
      <alignment horizontal="right" vertical="center"/>
      <protection locked="0"/>
    </xf>
    <xf numFmtId="164" fontId="3" fillId="16" borderId="0" xfId="0" applyNumberFormat="1" applyFont="1" applyFill="1" applyAlignment="1" applyProtection="1">
      <alignment horizontal="right" vertical="center"/>
      <protection locked="0"/>
    </xf>
    <xf numFmtId="0" fontId="11" fillId="14" borderId="0" xfId="0" applyFont="1" applyFill="1" applyAlignment="1" applyProtection="1">
      <alignment horizontal="left" vertical="center" wrapText="1"/>
      <protection locked="0"/>
    </xf>
    <xf numFmtId="0" fontId="5" fillId="15" borderId="0" xfId="0" applyFont="1" applyFill="1" applyAlignment="1" applyProtection="1">
      <alignment horizontal="left" vertical="center"/>
      <protection locked="0"/>
    </xf>
    <xf numFmtId="164" fontId="3" fillId="15" borderId="0" xfId="0" applyNumberFormat="1" applyFont="1" applyFill="1" applyAlignment="1" applyProtection="1">
      <alignment horizontal="right" vertical="center"/>
      <protection locked="0"/>
    </xf>
    <xf numFmtId="0" fontId="11" fillId="19" borderId="0" xfId="0" applyFont="1" applyFill="1" applyAlignment="1" applyProtection="1">
      <alignment horizontal="left" vertical="center" wrapText="1"/>
      <protection locked="0"/>
    </xf>
    <xf numFmtId="0" fontId="16" fillId="16" borderId="0" xfId="0" applyFont="1" applyFill="1" applyAlignment="1" applyProtection="1">
      <alignment horizontal="left" vertical="center" wrapText="1"/>
      <protection locked="0"/>
    </xf>
    <xf numFmtId="0" fontId="17" fillId="15" borderId="0" xfId="0" applyFont="1" applyFill="1" applyAlignment="1" applyProtection="1">
      <alignment horizontal="left" vertical="center" wrapText="1"/>
      <protection locked="0"/>
    </xf>
  </cellXfs>
  <cellStyles count="2">
    <cellStyle name="Hipervínculo" xfId="1" builtinId="8"/>
    <cellStyle name="Normal" xfId="0" builtinId="0"/>
  </cellStyles>
  <dxfs count="7">
    <dxf>
      <font>
        <b/>
        <color rgb="FFB5373B"/>
      </font>
      <fill>
        <patternFill>
          <bgColor rgb="FFFCE8E9"/>
        </patternFill>
      </fill>
    </dxf>
    <dxf>
      <font>
        <b/>
        <color rgb="FF146A47"/>
      </font>
      <fill>
        <patternFill>
          <bgColor rgb="FFE6F5EE"/>
        </patternFill>
      </fill>
    </dxf>
    <dxf>
      <font>
        <b/>
        <color rgb="FFB5373B"/>
      </font>
      <fill>
        <patternFill>
          <bgColor rgb="FFFCE8E9"/>
        </patternFill>
      </fill>
    </dxf>
    <dxf>
      <font>
        <b/>
        <color rgb="FF146A47"/>
      </font>
      <fill>
        <patternFill>
          <bgColor rgb="FFE6F5EE"/>
        </patternFill>
      </fill>
    </dxf>
    <dxf>
      <font>
        <color rgb="FFB5373B"/>
      </font>
      <fill>
        <patternFill>
          <bgColor rgb="FFFCE8E9"/>
        </patternFill>
      </fill>
    </dxf>
    <dxf>
      <font>
        <b/>
        <color rgb="FFB5373B"/>
      </font>
      <fill>
        <patternFill>
          <bgColor rgb="FFFCE8E9"/>
        </patternFill>
      </fill>
    </dxf>
    <dxf>
      <font>
        <b/>
        <color rgb="FF146A47"/>
      </font>
      <fill>
        <patternFill>
          <bgColor rgb="FFE6F5E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1811162</xdr:colOff>
      <xdr:row>1</xdr:row>
      <xdr:rowOff>322281</xdr:rowOff>
    </xdr:to>
    <xdr:pic>
      <xdr:nvPicPr>
        <xdr:cNvPr id="2" name="Imagen 1">
          <a:extLst>
            <a:ext uri="{FF2B5EF4-FFF2-40B4-BE49-F238E27FC236}">
              <a16:creationId xmlns:a16="http://schemas.microsoft.com/office/drawing/2014/main" id="{7FBDDCAE-807F-489B-BCB6-79644498D479}"/>
            </a:ext>
          </a:extLst>
        </xdr:cNvPr>
        <xdr:cNvPicPr>
          <a:picLocks noChangeAspect="1"/>
        </xdr:cNvPicPr>
      </xdr:nvPicPr>
      <xdr:blipFill>
        <a:blip xmlns:r="http://schemas.openxmlformats.org/officeDocument/2006/relationships" r:embed="rId1"/>
        <a:stretch>
          <a:fillRect/>
        </a:stretch>
      </xdr:blipFill>
      <xdr:spPr>
        <a:xfrm>
          <a:off x="12561794" y="0"/>
          <a:ext cx="2057692" cy="6362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8</xdr:col>
      <xdr:colOff>1943392</xdr:colOff>
      <xdr:row>1</xdr:row>
      <xdr:rowOff>323850</xdr:rowOff>
    </xdr:to>
    <xdr:pic>
      <xdr:nvPicPr>
        <xdr:cNvPr id="2" name="Imagen 1">
          <a:extLst>
            <a:ext uri="{FF2B5EF4-FFF2-40B4-BE49-F238E27FC236}">
              <a16:creationId xmlns:a16="http://schemas.microsoft.com/office/drawing/2014/main" id="{C155C771-9923-4987-BFB8-194ED53D3216}"/>
            </a:ext>
          </a:extLst>
        </xdr:cNvPr>
        <xdr:cNvPicPr>
          <a:picLocks noChangeAspect="1"/>
        </xdr:cNvPicPr>
      </xdr:nvPicPr>
      <xdr:blipFill>
        <a:blip xmlns:r="http://schemas.openxmlformats.org/officeDocument/2006/relationships" r:embed="rId1"/>
        <a:stretch>
          <a:fillRect/>
        </a:stretch>
      </xdr:blipFill>
      <xdr:spPr>
        <a:xfrm>
          <a:off x="10287000" y="0"/>
          <a:ext cx="2053882" cy="6286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11</xdr:col>
      <xdr:colOff>1844332</xdr:colOff>
      <xdr:row>1</xdr:row>
      <xdr:rowOff>325755</xdr:rowOff>
    </xdr:to>
    <xdr:pic>
      <xdr:nvPicPr>
        <xdr:cNvPr id="2" name="Imagen 1">
          <a:extLst>
            <a:ext uri="{FF2B5EF4-FFF2-40B4-BE49-F238E27FC236}">
              <a16:creationId xmlns:a16="http://schemas.microsoft.com/office/drawing/2014/main" id="{359BF16B-6DB6-4664-8710-F5D36CFFF465}"/>
            </a:ext>
          </a:extLst>
        </xdr:cNvPr>
        <xdr:cNvPicPr>
          <a:picLocks noChangeAspect="1"/>
        </xdr:cNvPicPr>
      </xdr:nvPicPr>
      <xdr:blipFill>
        <a:blip xmlns:r="http://schemas.openxmlformats.org/officeDocument/2006/relationships" r:embed="rId1"/>
        <a:stretch>
          <a:fillRect/>
        </a:stretch>
      </xdr:blipFill>
      <xdr:spPr>
        <a:xfrm>
          <a:off x="10191750" y="0"/>
          <a:ext cx="2057692" cy="636270"/>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nfoexperiencia.com/sistemas-premi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5"/>
  <sheetViews>
    <sheetView tabSelected="1" zoomScale="85" zoomScaleNormal="85" workbookViewId="0">
      <pane ySplit="9" topLeftCell="A48" activePane="bottomLeft" state="frozen"/>
      <selection pane="bottomLeft" activeCell="A61" sqref="A61:F61"/>
    </sheetView>
  </sheetViews>
  <sheetFormatPr baseColWidth="10" defaultColWidth="8.796875" defaultRowHeight="13.8"/>
  <cols>
    <col min="1" max="2" width="21" style="34" customWidth="1"/>
    <col min="3" max="3" width="23.59765625" style="34" customWidth="1"/>
    <col min="4" max="4" width="37.796875" style="34" customWidth="1"/>
    <col min="5" max="5" width="21" style="34" customWidth="1"/>
    <col min="6" max="6" width="40.296875" style="34" customWidth="1"/>
    <col min="7" max="7" width="3.19921875" style="34" customWidth="1"/>
    <col min="8" max="8" width="49.3984375" style="34" customWidth="1"/>
    <col min="9" max="9" width="57.796875" style="34" customWidth="1"/>
    <col min="10" max="16384" width="8.796875" style="34"/>
  </cols>
  <sheetData>
    <row r="1" spans="1:9" ht="24" customHeight="1">
      <c r="A1" s="33"/>
      <c r="B1" s="33"/>
      <c r="C1" s="33"/>
      <c r="D1" s="33"/>
      <c r="E1" s="33"/>
      <c r="F1" s="33"/>
    </row>
    <row r="2" spans="1:9" ht="27" customHeight="1">
      <c r="A2" s="35" t="s">
        <v>0</v>
      </c>
      <c r="B2" s="35"/>
      <c r="C2" s="35"/>
      <c r="D2" s="35"/>
      <c r="E2" s="35"/>
      <c r="F2" s="35"/>
    </row>
    <row r="3" spans="1:9" ht="27" customHeight="1" thickBot="1">
      <c r="A3" s="35"/>
      <c r="B3" s="35"/>
      <c r="C3" s="35"/>
      <c r="D3" s="35"/>
      <c r="E3" s="35"/>
      <c r="F3" s="35"/>
    </row>
    <row r="4" spans="1:9" ht="31.95" customHeight="1">
      <c r="A4" s="36" t="s">
        <v>1</v>
      </c>
      <c r="B4" s="36"/>
      <c r="C4" s="36"/>
      <c r="D4" s="36"/>
      <c r="E4" s="36"/>
      <c r="F4" s="36"/>
      <c r="H4" s="47" t="s">
        <v>189</v>
      </c>
      <c r="I4" s="48"/>
    </row>
    <row r="5" spans="1:9" ht="24" customHeight="1">
      <c r="A5" s="33"/>
      <c r="B5" s="33"/>
      <c r="C5" s="33"/>
      <c r="D5" s="33"/>
      <c r="E5" s="33"/>
      <c r="F5" s="33"/>
      <c r="H5" s="49"/>
      <c r="I5" s="50"/>
    </row>
    <row r="6" spans="1:9" ht="27" customHeight="1" thickBot="1">
      <c r="A6" s="37" t="s">
        <v>2</v>
      </c>
      <c r="B6" s="37"/>
      <c r="C6" s="37"/>
      <c r="D6" s="37"/>
      <c r="E6" s="37"/>
      <c r="F6" s="37"/>
      <c r="H6" s="51"/>
      <c r="I6" s="52"/>
    </row>
    <row r="7" spans="1:9" ht="27" customHeight="1" thickBot="1">
      <c r="A7" s="37"/>
      <c r="B7" s="37"/>
      <c r="C7" s="37"/>
      <c r="D7" s="37"/>
      <c r="E7" s="37"/>
      <c r="F7" s="37"/>
      <c r="H7" s="53" t="s">
        <v>190</v>
      </c>
      <c r="I7" s="54"/>
    </row>
    <row r="8" spans="1:9" ht="24" customHeight="1">
      <c r="A8" s="33"/>
      <c r="B8" s="33"/>
      <c r="C8" s="33"/>
      <c r="D8" s="33"/>
      <c r="E8" s="33"/>
      <c r="F8" s="33"/>
    </row>
    <row r="9" spans="1:9" ht="30" customHeight="1">
      <c r="A9" s="38" t="s">
        <v>3</v>
      </c>
      <c r="B9" s="38"/>
      <c r="C9" s="38"/>
      <c r="D9" s="38"/>
      <c r="E9" s="38"/>
      <c r="F9" s="38"/>
    </row>
    <row r="10" spans="1:9" ht="58.05" customHeight="1">
      <c r="A10" s="39" t="s">
        <v>4</v>
      </c>
      <c r="B10" s="39"/>
      <c r="C10" s="40" t="s">
        <v>5</v>
      </c>
      <c r="D10" s="40"/>
      <c r="E10" s="40"/>
      <c r="F10" s="40"/>
    </row>
    <row r="11" spans="1:9" ht="10.95" customHeight="1">
      <c r="A11" s="41"/>
      <c r="B11" s="41"/>
      <c r="C11" s="42"/>
      <c r="D11" s="42"/>
      <c r="E11" s="42"/>
      <c r="F11" s="42"/>
    </row>
    <row r="12" spans="1:9" ht="24" customHeight="1">
      <c r="A12" s="33"/>
      <c r="B12" s="33"/>
      <c r="C12" s="33"/>
      <c r="D12" s="33"/>
      <c r="E12" s="33"/>
      <c r="F12" s="33"/>
    </row>
    <row r="13" spans="1:9" ht="58.05" customHeight="1">
      <c r="A13" s="39" t="s">
        <v>6</v>
      </c>
      <c r="B13" s="39"/>
      <c r="C13" s="40" t="s">
        <v>7</v>
      </c>
      <c r="D13" s="40"/>
      <c r="E13" s="40"/>
      <c r="F13" s="40"/>
    </row>
    <row r="14" spans="1:9" ht="10.95" customHeight="1">
      <c r="A14" s="41"/>
      <c r="B14" s="41"/>
      <c r="C14" s="42"/>
      <c r="D14" s="42"/>
      <c r="E14" s="42"/>
      <c r="F14" s="42"/>
    </row>
    <row r="15" spans="1:9" ht="24" customHeight="1">
      <c r="A15" s="33"/>
      <c r="B15" s="33"/>
      <c r="C15" s="33"/>
      <c r="D15" s="33"/>
      <c r="E15" s="33"/>
      <c r="F15" s="33"/>
    </row>
    <row r="16" spans="1:9" ht="58.05" customHeight="1">
      <c r="A16" s="39" t="s">
        <v>8</v>
      </c>
      <c r="B16" s="39"/>
      <c r="C16" s="40" t="s">
        <v>9</v>
      </c>
      <c r="D16" s="40"/>
      <c r="E16" s="40"/>
      <c r="F16" s="40"/>
    </row>
    <row r="17" spans="1:6" ht="10.95" customHeight="1">
      <c r="A17" s="41"/>
      <c r="B17" s="41"/>
      <c r="C17" s="42"/>
      <c r="D17" s="42"/>
      <c r="E17" s="42"/>
      <c r="F17" s="42"/>
    </row>
    <row r="18" spans="1:6" ht="24" customHeight="1">
      <c r="A18" s="33"/>
      <c r="B18" s="33"/>
      <c r="C18" s="33"/>
      <c r="D18" s="33"/>
      <c r="E18" s="33"/>
      <c r="F18" s="33"/>
    </row>
    <row r="19" spans="1:6" ht="58.05" customHeight="1">
      <c r="A19" s="39" t="s">
        <v>10</v>
      </c>
      <c r="B19" s="39"/>
      <c r="C19" s="40" t="s">
        <v>11</v>
      </c>
      <c r="D19" s="40"/>
      <c r="E19" s="40"/>
      <c r="F19" s="40"/>
    </row>
    <row r="20" spans="1:6" ht="10.95" customHeight="1">
      <c r="A20" s="41"/>
      <c r="B20" s="41"/>
      <c r="C20" s="42"/>
      <c r="D20" s="42"/>
      <c r="E20" s="42"/>
      <c r="F20" s="42"/>
    </row>
    <row r="21" spans="1:6" ht="24" customHeight="1">
      <c r="A21" s="33"/>
      <c r="B21" s="33"/>
      <c r="C21" s="33"/>
      <c r="D21" s="33"/>
      <c r="E21" s="33"/>
      <c r="F21" s="33"/>
    </row>
    <row r="22" spans="1:6" ht="58.05" customHeight="1">
      <c r="A22" s="39" t="s">
        <v>12</v>
      </c>
      <c r="B22" s="39"/>
      <c r="C22" s="40" t="s">
        <v>13</v>
      </c>
      <c r="D22" s="40"/>
      <c r="E22" s="40"/>
      <c r="F22" s="40"/>
    </row>
    <row r="23" spans="1:6" ht="10.95" customHeight="1">
      <c r="A23" s="41"/>
      <c r="B23" s="41"/>
      <c r="C23" s="42"/>
      <c r="D23" s="42"/>
      <c r="E23" s="42"/>
      <c r="F23" s="42"/>
    </row>
    <row r="24" spans="1:6" ht="24" customHeight="1">
      <c r="A24" s="33"/>
      <c r="B24" s="33"/>
      <c r="C24" s="33"/>
      <c r="D24" s="33"/>
      <c r="E24" s="33"/>
      <c r="F24" s="33"/>
    </row>
    <row r="25" spans="1:6" ht="58.05" customHeight="1">
      <c r="A25" s="39" t="s">
        <v>14</v>
      </c>
      <c r="B25" s="39"/>
      <c r="C25" s="40" t="s">
        <v>15</v>
      </c>
      <c r="D25" s="40"/>
      <c r="E25" s="40"/>
      <c r="F25" s="40"/>
    </row>
    <row r="26" spans="1:6" ht="10.95" customHeight="1">
      <c r="A26" s="41"/>
      <c r="B26" s="41"/>
      <c r="C26" s="42"/>
      <c r="D26" s="42"/>
      <c r="E26" s="42"/>
      <c r="F26" s="42"/>
    </row>
    <row r="27" spans="1:6" ht="24" customHeight="1">
      <c r="A27" s="33"/>
      <c r="B27" s="33"/>
      <c r="C27" s="33"/>
      <c r="D27" s="33"/>
      <c r="E27" s="33"/>
      <c r="F27" s="33"/>
    </row>
    <row r="28" spans="1:6" ht="58.05" customHeight="1">
      <c r="A28" s="39" t="s">
        <v>16</v>
      </c>
      <c r="B28" s="39"/>
      <c r="C28" s="40" t="s">
        <v>17</v>
      </c>
      <c r="D28" s="40"/>
      <c r="E28" s="40"/>
      <c r="F28" s="40"/>
    </row>
    <row r="29" spans="1:6" ht="10.95" customHeight="1">
      <c r="A29" s="41"/>
      <c r="B29" s="41"/>
      <c r="C29" s="42"/>
      <c r="D29" s="42"/>
      <c r="E29" s="42"/>
      <c r="F29" s="42"/>
    </row>
    <row r="30" spans="1:6" ht="24" customHeight="1">
      <c r="A30" s="33"/>
      <c r="B30" s="33"/>
      <c r="C30" s="33"/>
      <c r="D30" s="33"/>
      <c r="E30" s="33"/>
      <c r="F30" s="33"/>
    </row>
    <row r="31" spans="1:6" ht="58.05" customHeight="1">
      <c r="A31" s="39" t="s">
        <v>18</v>
      </c>
      <c r="B31" s="39"/>
      <c r="C31" s="40" t="s">
        <v>19</v>
      </c>
      <c r="D31" s="40"/>
      <c r="E31" s="40"/>
      <c r="F31" s="40"/>
    </row>
    <row r="32" spans="1:6" ht="10.95" customHeight="1">
      <c r="A32" s="41"/>
      <c r="B32" s="41"/>
      <c r="C32" s="42"/>
      <c r="D32" s="42"/>
      <c r="E32" s="42"/>
      <c r="F32" s="42"/>
    </row>
    <row r="33" spans="1:6" ht="24" customHeight="1">
      <c r="A33" s="33"/>
      <c r="B33" s="33"/>
      <c r="C33" s="33"/>
      <c r="D33" s="33"/>
      <c r="E33" s="33"/>
      <c r="F33" s="33"/>
    </row>
    <row r="34" spans="1:6" ht="58.05" customHeight="1">
      <c r="A34" s="39" t="s">
        <v>20</v>
      </c>
      <c r="B34" s="39"/>
      <c r="C34" s="40" t="s">
        <v>21</v>
      </c>
      <c r="D34" s="40"/>
      <c r="E34" s="40"/>
      <c r="F34" s="40"/>
    </row>
    <row r="35" spans="1:6" ht="10.95" customHeight="1">
      <c r="A35" s="41"/>
      <c r="B35" s="41"/>
      <c r="C35" s="42"/>
      <c r="D35" s="42"/>
      <c r="E35" s="42"/>
      <c r="F35" s="42"/>
    </row>
    <row r="36" spans="1:6" ht="24" customHeight="1">
      <c r="A36" s="33"/>
      <c r="B36" s="33"/>
      <c r="C36" s="33"/>
      <c r="D36" s="33"/>
      <c r="E36" s="33"/>
      <c r="F36" s="33"/>
    </row>
    <row r="37" spans="1:6" ht="58.05" customHeight="1">
      <c r="A37" s="39" t="s">
        <v>22</v>
      </c>
      <c r="B37" s="39"/>
      <c r="C37" s="40" t="s">
        <v>23</v>
      </c>
      <c r="D37" s="40"/>
      <c r="E37" s="40"/>
      <c r="F37" s="40"/>
    </row>
    <row r="38" spans="1:6" ht="10.95" customHeight="1">
      <c r="A38" s="41"/>
      <c r="B38" s="41"/>
      <c r="C38" s="42"/>
      <c r="D38" s="42"/>
      <c r="E38" s="42"/>
      <c r="F38" s="42"/>
    </row>
    <row r="39" spans="1:6" ht="24" customHeight="1">
      <c r="A39" s="33"/>
      <c r="B39" s="33"/>
      <c r="C39" s="33"/>
      <c r="D39" s="33"/>
      <c r="E39" s="33"/>
      <c r="F39" s="33"/>
    </row>
    <row r="40" spans="1:6" ht="58.05" customHeight="1">
      <c r="A40" s="39" t="s">
        <v>24</v>
      </c>
      <c r="B40" s="39"/>
      <c r="C40" s="40" t="s">
        <v>25</v>
      </c>
      <c r="D40" s="40"/>
      <c r="E40" s="40"/>
      <c r="F40" s="40"/>
    </row>
    <row r="41" spans="1:6" ht="10.95" customHeight="1">
      <c r="A41" s="41"/>
      <c r="B41" s="41"/>
      <c r="C41" s="42"/>
      <c r="D41" s="42"/>
      <c r="E41" s="42"/>
      <c r="F41" s="42"/>
    </row>
    <row r="42" spans="1:6" ht="24" customHeight="1">
      <c r="A42" s="33"/>
      <c r="B42" s="33"/>
      <c r="C42" s="33"/>
      <c r="D42" s="33"/>
      <c r="E42" s="33"/>
      <c r="F42" s="33"/>
    </row>
    <row r="43" spans="1:6" ht="58.05" customHeight="1">
      <c r="A43" s="39" t="s">
        <v>26</v>
      </c>
      <c r="B43" s="39"/>
      <c r="C43" s="40" t="s">
        <v>27</v>
      </c>
      <c r="D43" s="40"/>
      <c r="E43" s="40"/>
      <c r="F43" s="40"/>
    </row>
    <row r="44" spans="1:6" ht="10.95" customHeight="1">
      <c r="A44" s="41"/>
      <c r="B44" s="41"/>
      <c r="C44" s="42"/>
      <c r="D44" s="42"/>
      <c r="E44" s="42"/>
      <c r="F44" s="42"/>
    </row>
    <row r="45" spans="1:6" ht="24" customHeight="1">
      <c r="A45" s="33"/>
      <c r="B45" s="33"/>
      <c r="C45" s="33"/>
      <c r="D45" s="33"/>
      <c r="E45" s="33"/>
      <c r="F45" s="33"/>
    </row>
    <row r="46" spans="1:6" ht="58.05" customHeight="1">
      <c r="A46" s="39" t="s">
        <v>28</v>
      </c>
      <c r="B46" s="39"/>
      <c r="C46" s="40" t="s">
        <v>29</v>
      </c>
      <c r="D46" s="40"/>
      <c r="E46" s="40"/>
      <c r="F46" s="40"/>
    </row>
    <row r="47" spans="1:6" ht="10.95" customHeight="1">
      <c r="A47" s="41"/>
      <c r="B47" s="41"/>
      <c r="C47" s="42"/>
      <c r="D47" s="42"/>
      <c r="E47" s="42"/>
      <c r="F47" s="42"/>
    </row>
    <row r="48" spans="1:6" ht="24" customHeight="1">
      <c r="A48" s="33"/>
      <c r="B48" s="33"/>
      <c r="C48" s="33"/>
      <c r="D48" s="33"/>
      <c r="E48" s="33"/>
      <c r="F48" s="33"/>
    </row>
    <row r="49" spans="1:6" ht="58.05" customHeight="1">
      <c r="A49" s="39" t="s">
        <v>30</v>
      </c>
      <c r="B49" s="39"/>
      <c r="C49" s="40" t="s">
        <v>31</v>
      </c>
      <c r="D49" s="40"/>
      <c r="E49" s="40"/>
      <c r="F49" s="40"/>
    </row>
    <row r="50" spans="1:6" ht="10.95" customHeight="1">
      <c r="A50" s="41"/>
      <c r="B50" s="41"/>
      <c r="C50" s="42"/>
      <c r="D50" s="42"/>
      <c r="E50" s="42"/>
      <c r="F50" s="42"/>
    </row>
    <row r="51" spans="1:6" ht="24" customHeight="1">
      <c r="A51" s="33"/>
      <c r="B51" s="33"/>
      <c r="C51" s="33"/>
      <c r="D51" s="33"/>
      <c r="E51" s="33"/>
      <c r="F51" s="33"/>
    </row>
    <row r="52" spans="1:6" ht="24" customHeight="1">
      <c r="A52" s="33"/>
      <c r="B52" s="33"/>
      <c r="C52" s="33"/>
      <c r="D52" s="33"/>
      <c r="E52" s="33"/>
      <c r="F52" s="33"/>
    </row>
    <row r="53" spans="1:6" ht="30" customHeight="1">
      <c r="A53" s="38" t="s">
        <v>32</v>
      </c>
      <c r="B53" s="38"/>
      <c r="C53" s="38"/>
      <c r="D53" s="38"/>
      <c r="E53" s="38"/>
      <c r="F53" s="38"/>
    </row>
    <row r="54" spans="1:6" ht="24" customHeight="1">
      <c r="A54" s="33"/>
      <c r="B54" s="33"/>
      <c r="C54" s="33"/>
      <c r="D54" s="33"/>
      <c r="E54" s="33"/>
      <c r="F54" s="33"/>
    </row>
    <row r="55" spans="1:6" ht="54" customHeight="1">
      <c r="A55" s="43" t="s">
        <v>33</v>
      </c>
      <c r="B55" s="43"/>
      <c r="C55" s="43"/>
      <c r="D55" s="43"/>
      <c r="E55" s="43"/>
      <c r="F55" s="43"/>
    </row>
    <row r="56" spans="1:6" ht="10.95" customHeight="1">
      <c r="A56" s="42"/>
      <c r="B56" s="42"/>
      <c r="C56" s="42"/>
      <c r="D56" s="42"/>
      <c r="E56" s="42"/>
      <c r="F56" s="42"/>
    </row>
    <row r="57" spans="1:6" ht="54" customHeight="1">
      <c r="A57" s="43" t="s">
        <v>34</v>
      </c>
      <c r="B57" s="43"/>
      <c r="C57" s="43"/>
      <c r="D57" s="43"/>
      <c r="E57" s="43"/>
      <c r="F57" s="43"/>
    </row>
    <row r="58" spans="1:6" ht="10.95" customHeight="1">
      <c r="A58" s="42"/>
      <c r="B58" s="42"/>
      <c r="C58" s="42"/>
      <c r="D58" s="42"/>
      <c r="E58" s="42"/>
      <c r="F58" s="42"/>
    </row>
    <row r="59" spans="1:6" ht="54" customHeight="1">
      <c r="A59" s="43" t="s">
        <v>35</v>
      </c>
      <c r="B59" s="43"/>
      <c r="C59" s="43"/>
      <c r="D59" s="43"/>
      <c r="E59" s="43"/>
      <c r="F59" s="43"/>
    </row>
    <row r="60" spans="1:6" ht="10.95" customHeight="1">
      <c r="A60" s="42"/>
      <c r="B60" s="42"/>
      <c r="C60" s="42"/>
      <c r="D60" s="42"/>
      <c r="E60" s="42"/>
      <c r="F60" s="42"/>
    </row>
    <row r="61" spans="1:6" ht="52.05" customHeight="1">
      <c r="A61" s="44" t="s">
        <v>36</v>
      </c>
      <c r="B61" s="44"/>
      <c r="C61" s="44"/>
      <c r="D61" s="44"/>
      <c r="E61" s="44"/>
      <c r="F61" s="44"/>
    </row>
    <row r="62" spans="1:6" ht="7.95" customHeight="1">
      <c r="A62" s="45"/>
      <c r="B62" s="45"/>
      <c r="C62" s="45"/>
      <c r="D62" s="45"/>
      <c r="E62" s="45"/>
      <c r="F62" s="45"/>
    </row>
    <row r="63" spans="1:6" ht="25.05" customHeight="1">
      <c r="A63" s="46" t="s">
        <v>37</v>
      </c>
      <c r="B63" s="46"/>
      <c r="C63" s="46"/>
      <c r="D63" s="46"/>
      <c r="E63" s="46"/>
      <c r="F63" s="46"/>
    </row>
    <row r="64" spans="1:6" ht="24" customHeight="1">
      <c r="A64" s="33"/>
      <c r="B64" s="33"/>
      <c r="C64" s="33"/>
      <c r="D64" s="33"/>
      <c r="E64" s="33"/>
      <c r="F64" s="33"/>
    </row>
    <row r="65" spans="1:6" ht="24" customHeight="1">
      <c r="A65" s="33"/>
      <c r="B65" s="33"/>
      <c r="C65" s="33"/>
      <c r="D65" s="33"/>
      <c r="E65" s="33"/>
      <c r="F65" s="33"/>
    </row>
  </sheetData>
  <sheetProtection algorithmName="SHA-512" hashValue="cLZFxmrj8ixFwOh/Qgeu7qNvVxACUWbUnv0dsbZM8JagvP5rCoc/8bMYSRi0jDpIWwbH+EeQANnqXYxAAFtwOA==" saltValue="WWzrh2bsATMfOyuM6M3Srg==" spinCount="100000" sheet="1" objects="1" scenarios="1" formatCells="0" formatColumns="0" formatRows="0" insertColumns="0" insertRows="0" insertHyperlinks="0" deleteColumns="0" sort="0" autoFilter="0" pivotTables="0"/>
  <mergeCells count="40">
    <mergeCell ref="A61:F61"/>
    <mergeCell ref="H4:I6"/>
    <mergeCell ref="H7:I7"/>
    <mergeCell ref="A49:B49"/>
    <mergeCell ref="C49:F49"/>
    <mergeCell ref="A55:F55"/>
    <mergeCell ref="A57:F57"/>
    <mergeCell ref="A59:F59"/>
    <mergeCell ref="A63:F63"/>
    <mergeCell ref="A10:B10"/>
    <mergeCell ref="C10:F10"/>
    <mergeCell ref="A13:B13"/>
    <mergeCell ref="C13:F13"/>
    <mergeCell ref="A16:B16"/>
    <mergeCell ref="C16:F16"/>
    <mergeCell ref="A19:B19"/>
    <mergeCell ref="C19:F19"/>
    <mergeCell ref="A22:B22"/>
    <mergeCell ref="C22:F22"/>
    <mergeCell ref="A25:B25"/>
    <mergeCell ref="C25:F25"/>
    <mergeCell ref="A28:B28"/>
    <mergeCell ref="C28:F28"/>
    <mergeCell ref="A31:B31"/>
    <mergeCell ref="A2:F3"/>
    <mergeCell ref="A4:F4"/>
    <mergeCell ref="A6:F7"/>
    <mergeCell ref="A9:F9"/>
    <mergeCell ref="A53:F53"/>
    <mergeCell ref="C31:F31"/>
    <mergeCell ref="A34:B34"/>
    <mergeCell ref="C34:F34"/>
    <mergeCell ref="A37:B37"/>
    <mergeCell ref="C37:F37"/>
    <mergeCell ref="A40:B40"/>
    <mergeCell ref="C40:F40"/>
    <mergeCell ref="A43:B43"/>
    <mergeCell ref="C43:F43"/>
    <mergeCell ref="A46:B46"/>
    <mergeCell ref="C46:F46"/>
  </mergeCells>
  <hyperlinks>
    <hyperlink ref="H7" r:id="rId1" xr:uid="{0FA3A722-70C2-41D7-B469-59930F7A2842}"/>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3"/>
  <sheetViews>
    <sheetView workbookViewId="0">
      <pane ySplit="9" topLeftCell="A10" activePane="bottomLeft" state="frozen"/>
      <selection pane="bottomLeft" activeCell="I3" sqref="I3:J5"/>
    </sheetView>
  </sheetViews>
  <sheetFormatPr baseColWidth="10" defaultColWidth="8.796875" defaultRowHeight="13.8"/>
  <cols>
    <col min="1" max="1" width="3" style="34" customWidth="1"/>
    <col min="2" max="2" width="29" style="34" customWidth="1"/>
    <col min="3" max="5" width="21" style="34" customWidth="1"/>
    <col min="6" max="7" width="20" style="34" customWidth="1"/>
    <col min="8" max="8" width="1.5" style="34" customWidth="1"/>
    <col min="9" max="9" width="60.8984375" style="34" customWidth="1"/>
    <col min="10" max="10" width="36.296875" style="34" customWidth="1"/>
    <col min="11" max="16384" width="8.796875" style="34"/>
  </cols>
  <sheetData>
    <row r="1" spans="1:10" ht="24" customHeight="1">
      <c r="A1" s="33"/>
      <c r="B1" s="33"/>
      <c r="C1" s="33"/>
      <c r="D1" s="33"/>
      <c r="E1" s="33"/>
      <c r="F1" s="33"/>
      <c r="G1" s="33"/>
    </row>
    <row r="2" spans="1:10" ht="27" customHeight="1" thickBot="1">
      <c r="A2" s="33"/>
      <c r="B2" s="35" t="s">
        <v>38</v>
      </c>
      <c r="C2" s="35"/>
      <c r="D2" s="35"/>
      <c r="E2" s="35"/>
      <c r="F2" s="35"/>
      <c r="G2" s="35"/>
    </row>
    <row r="3" spans="1:10" ht="27" customHeight="1">
      <c r="A3" s="33"/>
      <c r="B3" s="35"/>
      <c r="C3" s="35"/>
      <c r="D3" s="35"/>
      <c r="E3" s="35"/>
      <c r="F3" s="35"/>
      <c r="G3" s="35"/>
      <c r="I3" s="47" t="s">
        <v>189</v>
      </c>
      <c r="J3" s="48"/>
    </row>
    <row r="4" spans="1:10" ht="31.95" customHeight="1">
      <c r="A4" s="33"/>
      <c r="B4" s="36" t="s">
        <v>39</v>
      </c>
      <c r="C4" s="36"/>
      <c r="D4" s="36"/>
      <c r="E4" s="36"/>
      <c r="F4" s="36"/>
      <c r="G4" s="36"/>
      <c r="I4" s="49"/>
      <c r="J4" s="50"/>
    </row>
    <row r="5" spans="1:10" ht="24" customHeight="1" thickBot="1">
      <c r="A5" s="33"/>
      <c r="B5" s="33"/>
      <c r="C5" s="33"/>
      <c r="D5" s="33"/>
      <c r="E5" s="33"/>
      <c r="F5" s="33"/>
      <c r="G5" s="33"/>
      <c r="I5" s="51"/>
      <c r="J5" s="52"/>
    </row>
    <row r="6" spans="1:10" ht="24" customHeight="1" thickBot="1">
      <c r="A6" s="33"/>
      <c r="B6" s="33"/>
      <c r="C6" s="33"/>
      <c r="D6" s="33"/>
      <c r="E6" s="33"/>
      <c r="F6" s="33"/>
      <c r="G6" s="33"/>
      <c r="I6" s="53" t="s">
        <v>190</v>
      </c>
      <c r="J6" s="54"/>
    </row>
    <row r="7" spans="1:10" ht="30" customHeight="1">
      <c r="A7" s="33"/>
      <c r="B7" s="38" t="s">
        <v>40</v>
      </c>
      <c r="C7" s="38"/>
      <c r="D7" s="38"/>
      <c r="E7" s="38"/>
      <c r="F7" s="38"/>
      <c r="G7" s="38"/>
    </row>
    <row r="8" spans="1:10" ht="24" customHeight="1">
      <c r="A8" s="33"/>
      <c r="B8" s="33"/>
      <c r="C8" s="33"/>
      <c r="D8" s="33"/>
      <c r="E8" s="33"/>
      <c r="F8" s="33"/>
      <c r="G8" s="33"/>
    </row>
    <row r="9" spans="1:10" ht="28.05" customHeight="1">
      <c r="A9" s="33"/>
      <c r="B9" s="55" t="s">
        <v>41</v>
      </c>
      <c r="C9" s="56" t="s">
        <v>42</v>
      </c>
      <c r="D9" s="56"/>
      <c r="E9" s="56"/>
      <c r="F9" s="56" t="s">
        <v>43</v>
      </c>
      <c r="G9" s="56"/>
    </row>
    <row r="10" spans="1:10" ht="43.05" customHeight="1">
      <c r="A10" s="33"/>
      <c r="B10" s="57" t="s">
        <v>44</v>
      </c>
      <c r="C10" s="58" t="s">
        <v>45</v>
      </c>
      <c r="D10" s="58"/>
      <c r="E10" s="58"/>
      <c r="F10" s="44" t="s">
        <v>46</v>
      </c>
      <c r="G10" s="44"/>
    </row>
    <row r="11" spans="1:10" ht="43.05" customHeight="1">
      <c r="A11" s="33"/>
      <c r="B11" s="59" t="s">
        <v>47</v>
      </c>
      <c r="C11" s="60" t="s">
        <v>48</v>
      </c>
      <c r="D11" s="60"/>
      <c r="E11" s="60"/>
      <c r="F11" s="61" t="s">
        <v>49</v>
      </c>
      <c r="G11" s="61"/>
    </row>
    <row r="12" spans="1:10" ht="43.05" customHeight="1">
      <c r="A12" s="33"/>
      <c r="B12" s="57" t="s">
        <v>50</v>
      </c>
      <c r="C12" s="58" t="s">
        <v>51</v>
      </c>
      <c r="D12" s="58"/>
      <c r="E12" s="58"/>
      <c r="F12" s="44" t="s">
        <v>52</v>
      </c>
      <c r="G12" s="44"/>
    </row>
    <row r="13" spans="1:10" ht="43.05" customHeight="1">
      <c r="A13" s="33"/>
      <c r="B13" s="59" t="s">
        <v>53</v>
      </c>
      <c r="C13" s="60" t="s">
        <v>54</v>
      </c>
      <c r="D13" s="60"/>
      <c r="E13" s="60"/>
      <c r="F13" s="61" t="s">
        <v>55</v>
      </c>
      <c r="G13" s="61"/>
    </row>
    <row r="14" spans="1:10" ht="43.05" customHeight="1">
      <c r="A14" s="33"/>
      <c r="B14" s="57" t="s">
        <v>56</v>
      </c>
      <c r="C14" s="58" t="s">
        <v>57</v>
      </c>
      <c r="D14" s="58"/>
      <c r="E14" s="58"/>
      <c r="F14" s="44" t="s">
        <v>58</v>
      </c>
      <c r="G14" s="44"/>
    </row>
    <row r="15" spans="1:10" ht="43.05" customHeight="1">
      <c r="A15" s="33"/>
      <c r="B15" s="59" t="s">
        <v>59</v>
      </c>
      <c r="C15" s="60" t="s">
        <v>60</v>
      </c>
      <c r="D15" s="60"/>
      <c r="E15" s="60"/>
      <c r="F15" s="61" t="s">
        <v>61</v>
      </c>
      <c r="G15" s="61"/>
    </row>
    <row r="16" spans="1:10" ht="43.05" customHeight="1">
      <c r="A16" s="33"/>
      <c r="B16" s="57" t="s">
        <v>62</v>
      </c>
      <c r="C16" s="58" t="s">
        <v>63</v>
      </c>
      <c r="D16" s="58"/>
      <c r="E16" s="58"/>
      <c r="F16" s="44" t="s">
        <v>64</v>
      </c>
      <c r="G16" s="44"/>
    </row>
    <row r="17" spans="1:7" ht="43.05" customHeight="1">
      <c r="A17" s="33"/>
      <c r="B17" s="59" t="s">
        <v>65</v>
      </c>
      <c r="C17" s="60" t="s">
        <v>66</v>
      </c>
      <c r="D17" s="60"/>
      <c r="E17" s="60"/>
      <c r="F17" s="61" t="s">
        <v>67</v>
      </c>
      <c r="G17" s="61"/>
    </row>
    <row r="18" spans="1:7" ht="43.05" customHeight="1">
      <c r="A18" s="33"/>
      <c r="B18" s="57" t="s">
        <v>68</v>
      </c>
      <c r="C18" s="58" t="s">
        <v>69</v>
      </c>
      <c r="D18" s="58"/>
      <c r="E18" s="58"/>
      <c r="F18" s="44" t="s">
        <v>70</v>
      </c>
      <c r="G18" s="44"/>
    </row>
    <row r="19" spans="1:7" ht="43.05" customHeight="1">
      <c r="A19" s="33"/>
      <c r="B19" s="59" t="s">
        <v>71</v>
      </c>
      <c r="C19" s="60" t="s">
        <v>72</v>
      </c>
      <c r="D19" s="60"/>
      <c r="E19" s="60"/>
      <c r="F19" s="61" t="s">
        <v>73</v>
      </c>
      <c r="G19" s="61"/>
    </row>
    <row r="20" spans="1:7" ht="43.05" customHeight="1">
      <c r="A20" s="33"/>
      <c r="B20" s="57" t="s">
        <v>74</v>
      </c>
      <c r="C20" s="58" t="s">
        <v>75</v>
      </c>
      <c r="D20" s="58"/>
      <c r="E20" s="58"/>
      <c r="F20" s="44" t="s">
        <v>76</v>
      </c>
      <c r="G20" s="44"/>
    </row>
    <row r="21" spans="1:7" ht="43.05" customHeight="1">
      <c r="A21" s="33"/>
      <c r="B21" s="59" t="s">
        <v>77</v>
      </c>
      <c r="C21" s="60" t="s">
        <v>78</v>
      </c>
      <c r="D21" s="60"/>
      <c r="E21" s="60"/>
      <c r="F21" s="61" t="s">
        <v>79</v>
      </c>
      <c r="G21" s="61"/>
    </row>
    <row r="22" spans="1:7" ht="43.05" customHeight="1">
      <c r="A22" s="33"/>
      <c r="B22" s="57" t="s">
        <v>80</v>
      </c>
      <c r="C22" s="58" t="s">
        <v>81</v>
      </c>
      <c r="D22" s="58"/>
      <c r="E22" s="58"/>
      <c r="F22" s="44" t="s">
        <v>82</v>
      </c>
      <c r="G22" s="44"/>
    </row>
    <row r="23" spans="1:7" ht="43.05" customHeight="1">
      <c r="A23" s="33"/>
      <c r="B23" s="59" t="s">
        <v>83</v>
      </c>
      <c r="C23" s="60" t="s">
        <v>84</v>
      </c>
      <c r="D23" s="60"/>
      <c r="E23" s="60"/>
      <c r="F23" s="61" t="s">
        <v>85</v>
      </c>
      <c r="G23" s="61"/>
    </row>
    <row r="24" spans="1:7" ht="43.05" customHeight="1">
      <c r="A24" s="33"/>
      <c r="B24" s="57" t="s">
        <v>86</v>
      </c>
      <c r="C24" s="58" t="s">
        <v>87</v>
      </c>
      <c r="D24" s="58"/>
      <c r="E24" s="58"/>
      <c r="F24" s="44" t="s">
        <v>88</v>
      </c>
      <c r="G24" s="44"/>
    </row>
    <row r="25" spans="1:7" ht="43.05" customHeight="1">
      <c r="A25" s="33"/>
      <c r="B25" s="59" t="s">
        <v>89</v>
      </c>
      <c r="C25" s="60" t="s">
        <v>90</v>
      </c>
      <c r="D25" s="60"/>
      <c r="E25" s="60"/>
      <c r="F25" s="61" t="s">
        <v>91</v>
      </c>
      <c r="G25" s="61"/>
    </row>
    <row r="26" spans="1:7" ht="43.05" customHeight="1">
      <c r="A26" s="33"/>
      <c r="B26" s="57" t="s">
        <v>92</v>
      </c>
      <c r="C26" s="58" t="s">
        <v>93</v>
      </c>
      <c r="D26" s="58"/>
      <c r="E26" s="58"/>
      <c r="F26" s="44" t="s">
        <v>94</v>
      </c>
      <c r="G26" s="44"/>
    </row>
    <row r="27" spans="1:7" ht="43.05" customHeight="1">
      <c r="A27" s="33"/>
      <c r="B27" s="59" t="s">
        <v>95</v>
      </c>
      <c r="C27" s="60" t="s">
        <v>96</v>
      </c>
      <c r="D27" s="60"/>
      <c r="E27" s="60"/>
      <c r="F27" s="61" t="s">
        <v>97</v>
      </c>
      <c r="G27" s="61"/>
    </row>
    <row r="28" spans="1:7" ht="43.05" customHeight="1">
      <c r="A28" s="33"/>
      <c r="B28" s="57" t="s">
        <v>98</v>
      </c>
      <c r="C28" s="58" t="s">
        <v>99</v>
      </c>
      <c r="D28" s="58"/>
      <c r="E28" s="58"/>
      <c r="F28" s="44" t="s">
        <v>100</v>
      </c>
      <c r="G28" s="44"/>
    </row>
    <row r="29" spans="1:7" ht="43.05" customHeight="1">
      <c r="A29" s="33"/>
      <c r="B29" s="59" t="s">
        <v>101</v>
      </c>
      <c r="C29" s="60" t="s">
        <v>102</v>
      </c>
      <c r="D29" s="60"/>
      <c r="E29" s="60"/>
      <c r="F29" s="61" t="s">
        <v>103</v>
      </c>
      <c r="G29" s="61"/>
    </row>
    <row r="30" spans="1:7" ht="43.05" customHeight="1">
      <c r="A30" s="33"/>
      <c r="B30" s="57" t="s">
        <v>104</v>
      </c>
      <c r="C30" s="58" t="s">
        <v>105</v>
      </c>
      <c r="D30" s="58"/>
      <c r="E30" s="58"/>
      <c r="F30" s="44" t="s">
        <v>106</v>
      </c>
      <c r="G30" s="44"/>
    </row>
    <row r="31" spans="1:7" ht="43.05" customHeight="1">
      <c r="A31" s="33"/>
      <c r="B31" s="59" t="s">
        <v>107</v>
      </c>
      <c r="C31" s="60" t="s">
        <v>108</v>
      </c>
      <c r="D31" s="60"/>
      <c r="E31" s="60"/>
      <c r="F31" s="61" t="s">
        <v>109</v>
      </c>
      <c r="G31" s="61"/>
    </row>
    <row r="32" spans="1:7" ht="43.05" customHeight="1">
      <c r="A32" s="33"/>
      <c r="B32" s="57" t="s">
        <v>110</v>
      </c>
      <c r="C32" s="58" t="s">
        <v>111</v>
      </c>
      <c r="D32" s="58"/>
      <c r="E32" s="58"/>
      <c r="F32" s="44" t="s">
        <v>112</v>
      </c>
      <c r="G32" s="44"/>
    </row>
    <row r="33" spans="1:7" ht="54" customHeight="1">
      <c r="A33" s="33"/>
      <c r="B33" s="62" t="s">
        <v>113</v>
      </c>
      <c r="C33" s="63" t="s">
        <v>114</v>
      </c>
      <c r="D33" s="63"/>
      <c r="E33" s="63"/>
      <c r="F33" s="63" t="s">
        <v>115</v>
      </c>
      <c r="G33" s="63"/>
    </row>
    <row r="34" spans="1:7" ht="24" customHeight="1">
      <c r="A34" s="33"/>
      <c r="B34" s="33"/>
      <c r="C34" s="33"/>
      <c r="D34" s="33"/>
      <c r="E34" s="33"/>
      <c r="F34" s="33"/>
      <c r="G34" s="33"/>
    </row>
    <row r="35" spans="1:7" ht="24" customHeight="1">
      <c r="A35" s="33"/>
      <c r="B35" s="33"/>
      <c r="C35" s="33"/>
      <c r="D35" s="33"/>
      <c r="E35" s="33"/>
      <c r="F35" s="33"/>
      <c r="G35" s="33"/>
    </row>
    <row r="36" spans="1:7" ht="30" customHeight="1">
      <c r="A36" s="33"/>
      <c r="B36" s="38" t="s">
        <v>116</v>
      </c>
      <c r="C36" s="38"/>
      <c r="D36" s="38"/>
      <c r="E36" s="38"/>
      <c r="F36" s="38"/>
      <c r="G36" s="38"/>
    </row>
    <row r="37" spans="1:7" ht="24" customHeight="1">
      <c r="A37" s="33"/>
      <c r="B37" s="33"/>
      <c r="C37" s="33"/>
      <c r="D37" s="33"/>
      <c r="E37" s="33"/>
      <c r="F37" s="33"/>
      <c r="G37" s="33"/>
    </row>
    <row r="38" spans="1:7" ht="25.05" customHeight="1">
      <c r="A38" s="33"/>
      <c r="B38" s="64" t="s">
        <v>117</v>
      </c>
      <c r="C38" s="64"/>
      <c r="D38" s="64"/>
      <c r="E38" s="64"/>
      <c r="F38" s="64"/>
      <c r="G38" s="64"/>
    </row>
    <row r="39" spans="1:7" ht="25.05" customHeight="1">
      <c r="A39" s="33"/>
      <c r="B39" s="64"/>
      <c r="C39" s="64"/>
      <c r="D39" s="64"/>
      <c r="E39" s="64"/>
      <c r="F39" s="64"/>
      <c r="G39" s="64"/>
    </row>
    <row r="40" spans="1:7" ht="24" customHeight="1">
      <c r="A40" s="33"/>
      <c r="B40" s="33"/>
      <c r="C40" s="33"/>
      <c r="D40" s="33"/>
      <c r="E40" s="33"/>
      <c r="F40" s="33"/>
      <c r="G40" s="33"/>
    </row>
    <row r="41" spans="1:7" ht="24" customHeight="1">
      <c r="A41" s="33"/>
      <c r="B41" s="61" t="s">
        <v>118</v>
      </c>
      <c r="C41" s="61"/>
      <c r="D41" s="61"/>
      <c r="E41" s="61"/>
      <c r="F41" s="61"/>
      <c r="G41" s="61"/>
    </row>
    <row r="42" spans="1:7" ht="24" customHeight="1">
      <c r="A42" s="33"/>
      <c r="B42" s="61"/>
      <c r="C42" s="61"/>
      <c r="D42" s="61"/>
      <c r="E42" s="61"/>
      <c r="F42" s="61"/>
      <c r="G42" s="61"/>
    </row>
    <row r="43" spans="1:7" ht="24" customHeight="1">
      <c r="A43" s="33"/>
      <c r="B43" s="61"/>
      <c r="C43" s="61"/>
      <c r="D43" s="61"/>
      <c r="E43" s="61"/>
      <c r="F43" s="61"/>
      <c r="G43" s="61"/>
    </row>
  </sheetData>
  <sheetProtection algorithmName="SHA-512" hashValue="0bQf65zSZeDf/xL9zc5aJKKOseXOxkNwJNlO4oUZJk5QVP0N7HXx+1KTUUqJG3085uqkJYzhBRVGbt97sFdLZQ==" saltValue="LpFUOvgLcf9F/E35uj6iIg==" spinCount="100000" sheet="1" objects="1" scenarios="1" formatCells="0" formatColumns="0" formatRows="0" insertColumns="0" insertRows="0" insertHyperlinks="0" sort="0" pivotTables="0"/>
  <mergeCells count="58">
    <mergeCell ref="B38:G39"/>
    <mergeCell ref="B41:G43"/>
    <mergeCell ref="C33:E33"/>
    <mergeCell ref="F33:G33"/>
    <mergeCell ref="I3:J5"/>
    <mergeCell ref="I6:J6"/>
    <mergeCell ref="C31:E31"/>
    <mergeCell ref="F31:G31"/>
    <mergeCell ref="C32:E32"/>
    <mergeCell ref="F32:G32"/>
    <mergeCell ref="B36:G36"/>
    <mergeCell ref="C28:E28"/>
    <mergeCell ref="F28:G28"/>
    <mergeCell ref="C29:E29"/>
    <mergeCell ref="F29:G29"/>
    <mergeCell ref="C30:E30"/>
    <mergeCell ref="F30:G30"/>
    <mergeCell ref="C25:E25"/>
    <mergeCell ref="F25:G25"/>
    <mergeCell ref="C26:E26"/>
    <mergeCell ref="F26:G26"/>
    <mergeCell ref="C27:E27"/>
    <mergeCell ref="F27:G27"/>
    <mergeCell ref="C22:E22"/>
    <mergeCell ref="F22:G22"/>
    <mergeCell ref="C23:E23"/>
    <mergeCell ref="F23:G23"/>
    <mergeCell ref="C24:E24"/>
    <mergeCell ref="F24:G24"/>
    <mergeCell ref="C19:E19"/>
    <mergeCell ref="F19:G19"/>
    <mergeCell ref="C20:E20"/>
    <mergeCell ref="F20:G20"/>
    <mergeCell ref="C21:E21"/>
    <mergeCell ref="F21:G21"/>
    <mergeCell ref="C16:E16"/>
    <mergeCell ref="F16:G16"/>
    <mergeCell ref="C17:E17"/>
    <mergeCell ref="F17:G17"/>
    <mergeCell ref="C18:E18"/>
    <mergeCell ref="F18:G18"/>
    <mergeCell ref="C13:E13"/>
    <mergeCell ref="F13:G13"/>
    <mergeCell ref="C14:E14"/>
    <mergeCell ref="F14:G14"/>
    <mergeCell ref="C15:E15"/>
    <mergeCell ref="F15:G15"/>
    <mergeCell ref="C10:E10"/>
    <mergeCell ref="F10:G10"/>
    <mergeCell ref="C11:E11"/>
    <mergeCell ref="F11:G11"/>
    <mergeCell ref="C12:E12"/>
    <mergeCell ref="F12:G12"/>
    <mergeCell ref="B2:G3"/>
    <mergeCell ref="B4:G4"/>
    <mergeCell ref="B7:G7"/>
    <mergeCell ref="C9:E9"/>
    <mergeCell ref="F9:G9"/>
  </mergeCells>
  <hyperlinks>
    <hyperlink ref="I6" r:id="rId1" xr:uid="{D2A3B660-4B73-4BD9-AD92-616207D6DF08}"/>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1"/>
  <sheetViews>
    <sheetView workbookViewId="0">
      <pane ySplit="9" topLeftCell="A45" activePane="bottomLeft" state="frozen"/>
      <selection pane="bottomLeft" activeCell="L49" sqref="L49"/>
    </sheetView>
  </sheetViews>
  <sheetFormatPr baseColWidth="10" defaultColWidth="8.796875" defaultRowHeight="13.8"/>
  <cols>
    <col min="1" max="1" width="3" style="34" customWidth="1"/>
    <col min="2" max="2" width="17" style="34" customWidth="1"/>
    <col min="3" max="3" width="16" style="34" customWidth="1"/>
    <col min="4" max="4" width="21" style="34" customWidth="1"/>
    <col min="5" max="5" width="11.69921875" style="34" bestFit="1" customWidth="1"/>
    <col min="6" max="6" width="3" style="34" customWidth="1"/>
    <col min="7" max="9" width="15" style="34" customWidth="1"/>
    <col min="10" max="10" width="17" style="34" customWidth="1"/>
    <col min="11" max="11" width="2.8984375" style="34" customWidth="1"/>
    <col min="12" max="12" width="43.3984375" style="34" customWidth="1"/>
    <col min="13" max="13" width="51.796875" style="34" customWidth="1"/>
    <col min="14" max="16384" width="8.796875" style="34"/>
  </cols>
  <sheetData>
    <row r="1" spans="1:13" ht="24" customHeight="1">
      <c r="A1" s="33"/>
      <c r="B1" s="67"/>
      <c r="C1" s="67"/>
      <c r="D1" s="67"/>
      <c r="E1" s="67"/>
      <c r="F1" s="67"/>
      <c r="G1" s="67"/>
      <c r="H1" s="67"/>
      <c r="I1" s="67"/>
      <c r="J1" s="67"/>
    </row>
    <row r="2" spans="1:13" ht="27" customHeight="1" thickBot="1">
      <c r="A2" s="33"/>
      <c r="B2" s="68" t="s">
        <v>119</v>
      </c>
      <c r="C2" s="68"/>
      <c r="D2" s="68"/>
      <c r="E2" s="68"/>
      <c r="F2" s="68"/>
      <c r="G2" s="68"/>
      <c r="H2" s="68"/>
      <c r="I2" s="68"/>
      <c r="J2" s="68"/>
    </row>
    <row r="3" spans="1:13" ht="24" customHeight="1">
      <c r="A3" s="33"/>
      <c r="B3" s="68"/>
      <c r="C3" s="68"/>
      <c r="D3" s="68"/>
      <c r="E3" s="68"/>
      <c r="F3" s="68"/>
      <c r="G3" s="68"/>
      <c r="H3" s="68"/>
      <c r="I3" s="68"/>
      <c r="J3" s="68"/>
      <c r="L3" s="47" t="s">
        <v>189</v>
      </c>
      <c r="M3" s="48"/>
    </row>
    <row r="4" spans="1:13" ht="24" customHeight="1">
      <c r="A4" s="33"/>
      <c r="B4" s="69" t="s">
        <v>120</v>
      </c>
      <c r="C4" s="69"/>
      <c r="D4" s="69"/>
      <c r="E4" s="69"/>
      <c r="F4" s="69"/>
      <c r="G4" s="69"/>
      <c r="H4" s="69"/>
      <c r="I4" s="69"/>
      <c r="J4" s="69"/>
      <c r="L4" s="49"/>
      <c r="M4" s="50"/>
    </row>
    <row r="5" spans="1:13" ht="24" customHeight="1" thickBot="1">
      <c r="A5" s="33"/>
      <c r="B5" s="67"/>
      <c r="C5" s="67"/>
      <c r="D5" s="67"/>
      <c r="E5" s="67"/>
      <c r="F5" s="67"/>
      <c r="G5" s="67"/>
      <c r="H5" s="67"/>
      <c r="I5" s="67"/>
      <c r="J5" s="67"/>
      <c r="L5" s="51"/>
      <c r="M5" s="52"/>
    </row>
    <row r="6" spans="1:13" ht="25.05" customHeight="1" thickBot="1">
      <c r="A6" s="33"/>
      <c r="B6" s="70" t="s">
        <v>121</v>
      </c>
      <c r="C6" s="70"/>
      <c r="D6" s="70"/>
      <c r="E6" s="70"/>
      <c r="F6" s="70"/>
      <c r="G6" s="70"/>
      <c r="H6" s="70"/>
      <c r="I6" s="70"/>
      <c r="J6" s="70"/>
      <c r="L6" s="53" t="s">
        <v>190</v>
      </c>
      <c r="M6" s="54"/>
    </row>
    <row r="7" spans="1:13" ht="25.05" customHeight="1">
      <c r="A7" s="33"/>
      <c r="B7" s="70"/>
      <c r="C7" s="70"/>
      <c r="D7" s="70"/>
      <c r="E7" s="70"/>
      <c r="F7" s="70"/>
      <c r="G7" s="70"/>
      <c r="H7" s="70"/>
      <c r="I7" s="70"/>
      <c r="J7" s="70"/>
    </row>
    <row r="8" spans="1:13" ht="24" customHeight="1">
      <c r="A8" s="33"/>
      <c r="B8" s="67"/>
      <c r="C8" s="67"/>
      <c r="D8" s="67"/>
      <c r="E8" s="67"/>
      <c r="F8" s="67"/>
      <c r="G8" s="67"/>
      <c r="H8" s="67"/>
      <c r="I8" s="67"/>
      <c r="J8" s="67"/>
    </row>
    <row r="9" spans="1:13" ht="30" customHeight="1">
      <c r="A9" s="33"/>
      <c r="B9" s="71" t="s">
        <v>122</v>
      </c>
      <c r="C9" s="71"/>
      <c r="D9" s="71"/>
      <c r="E9" s="71"/>
      <c r="F9" s="67"/>
      <c r="G9" s="71" t="s">
        <v>123</v>
      </c>
      <c r="H9" s="71"/>
      <c r="I9" s="71"/>
      <c r="J9" s="71"/>
    </row>
    <row r="10" spans="1:13" ht="27" customHeight="1">
      <c r="A10" s="33"/>
      <c r="B10" s="67"/>
      <c r="C10" s="67"/>
      <c r="D10" s="67"/>
      <c r="E10" s="67"/>
      <c r="F10" s="67"/>
      <c r="G10" s="72" t="s">
        <v>124</v>
      </c>
      <c r="H10" s="72"/>
      <c r="I10" s="72"/>
      <c r="J10" s="72"/>
    </row>
    <row r="11" spans="1:13" ht="30" customHeight="1">
      <c r="A11" s="33"/>
      <c r="B11" s="73" t="s">
        <v>125</v>
      </c>
      <c r="C11" s="73"/>
      <c r="D11" s="73"/>
      <c r="E11" s="65">
        <v>80000</v>
      </c>
      <c r="F11" s="67"/>
      <c r="G11" s="74">
        <f>IF($E$22="LISTO",ROUNDUP(($E$13+$E$14)/$E$20,0),"")</f>
        <v>200</v>
      </c>
      <c r="H11" s="75"/>
      <c r="I11" s="75"/>
      <c r="J11" s="75"/>
    </row>
    <row r="12" spans="1:13" ht="30" customHeight="1">
      <c r="A12" s="33"/>
      <c r="B12" s="73" t="s">
        <v>126</v>
      </c>
      <c r="C12" s="73"/>
      <c r="D12" s="73"/>
      <c r="E12" s="65">
        <v>48000</v>
      </c>
      <c r="F12" s="67"/>
      <c r="G12" s="75"/>
      <c r="H12" s="75"/>
      <c r="I12" s="75"/>
      <c r="J12" s="75"/>
    </row>
    <row r="13" spans="1:13" ht="30" customHeight="1">
      <c r="A13" s="33"/>
      <c r="B13" s="73" t="s">
        <v>127</v>
      </c>
      <c r="C13" s="73"/>
      <c r="D13" s="73"/>
      <c r="E13" s="65">
        <v>4000000</v>
      </c>
      <c r="F13" s="67"/>
      <c r="G13" s="75"/>
      <c r="H13" s="75"/>
      <c r="I13" s="75"/>
      <c r="J13" s="75"/>
    </row>
    <row r="14" spans="1:13" ht="31.05" customHeight="1">
      <c r="A14" s="33"/>
      <c r="B14" s="73" t="s">
        <v>128</v>
      </c>
      <c r="C14" s="73"/>
      <c r="D14" s="73"/>
      <c r="E14" s="65">
        <v>2400000</v>
      </c>
      <c r="F14" s="67"/>
      <c r="G14" s="67"/>
      <c r="H14" s="67"/>
      <c r="I14" s="67"/>
      <c r="J14" s="67"/>
    </row>
    <row r="15" spans="1:13" ht="27" customHeight="1">
      <c r="A15" s="33"/>
      <c r="B15" s="73" t="s">
        <v>129</v>
      </c>
      <c r="C15" s="73"/>
      <c r="D15" s="73"/>
      <c r="E15" s="66">
        <v>25</v>
      </c>
      <c r="F15" s="67"/>
      <c r="G15" s="72" t="s">
        <v>130</v>
      </c>
      <c r="H15" s="72"/>
      <c r="I15" s="72"/>
      <c r="J15" s="72"/>
    </row>
    <row r="16" spans="1:13" ht="30" customHeight="1">
      <c r="A16" s="33"/>
      <c r="B16" s="73" t="s">
        <v>131</v>
      </c>
      <c r="C16" s="73"/>
      <c r="D16" s="73"/>
      <c r="E16" s="66">
        <v>240</v>
      </c>
      <c r="F16" s="67"/>
      <c r="G16" s="76">
        <f>IF($E$22="LISTO",ROUND(G11*$E$11,2),"")</f>
        <v>16000000</v>
      </c>
      <c r="H16" s="75"/>
      <c r="I16" s="75"/>
      <c r="J16" s="75"/>
    </row>
    <row r="17" spans="1:10" ht="30" customHeight="1">
      <c r="A17" s="33"/>
      <c r="B17" s="73" t="s">
        <v>132</v>
      </c>
      <c r="C17" s="73"/>
      <c r="D17" s="73"/>
      <c r="E17" s="66">
        <v>175</v>
      </c>
      <c r="F17" s="67"/>
      <c r="G17" s="75"/>
      <c r="H17" s="75"/>
      <c r="I17" s="75"/>
      <c r="J17" s="75"/>
    </row>
    <row r="18" spans="1:10" ht="30" customHeight="1">
      <c r="A18" s="33"/>
      <c r="B18" s="67"/>
      <c r="C18" s="67"/>
      <c r="D18" s="67"/>
      <c r="E18" s="67"/>
      <c r="F18" s="67"/>
      <c r="G18" s="75"/>
      <c r="H18" s="75"/>
      <c r="I18" s="75"/>
      <c r="J18" s="75"/>
    </row>
    <row r="19" spans="1:10" ht="30" customHeight="1">
      <c r="A19" s="33"/>
      <c r="B19" s="71" t="s">
        <v>133</v>
      </c>
      <c r="C19" s="71"/>
      <c r="D19" s="71"/>
      <c r="E19" s="71"/>
      <c r="F19" s="67"/>
      <c r="G19" s="67"/>
      <c r="H19" s="67"/>
      <c r="I19" s="67"/>
      <c r="J19" s="67"/>
    </row>
    <row r="20" spans="1:10" ht="27" customHeight="1">
      <c r="A20" s="33"/>
      <c r="B20" s="77" t="s">
        <v>134</v>
      </c>
      <c r="C20" s="77"/>
      <c r="D20" s="77"/>
      <c r="E20" s="78">
        <f>IF($E$22="LISTO",ROUND(E11-E12,2),"")</f>
        <v>32000</v>
      </c>
      <c r="F20" s="67"/>
      <c r="G20" s="72" t="s">
        <v>135</v>
      </c>
      <c r="H20" s="72"/>
      <c r="I20" s="72"/>
      <c r="J20" s="72"/>
    </row>
    <row r="21" spans="1:10" ht="30" customHeight="1">
      <c r="A21" s="33"/>
      <c r="B21" s="77" t="s">
        <v>59</v>
      </c>
      <c r="C21" s="77"/>
      <c r="D21" s="77"/>
      <c r="E21" s="79">
        <f>IF($E$22="LISTO",E20/E11,"")</f>
        <v>0.4</v>
      </c>
      <c r="F21" s="67"/>
      <c r="G21" s="74">
        <f>IF($E$22="LISTO",ROUNDUP($E$13/$E$20,0),"")</f>
        <v>125</v>
      </c>
      <c r="H21" s="75"/>
      <c r="I21" s="75"/>
      <c r="J21" s="75"/>
    </row>
    <row r="22" spans="1:10" ht="30" customHeight="1">
      <c r="A22" s="33"/>
      <c r="B22" s="77" t="s">
        <v>136</v>
      </c>
      <c r="C22" s="77"/>
      <c r="D22" s="77"/>
      <c r="E22" s="80" t="str">
        <f>IF(OR(ISBLANK(E11),ISBLANK(E12),ISBLANK(E13),ISBLANK(E14),ISBLANK(E15),ISBLANK(E16),ISBLANK(E17)),"FALTA INFORMACIÓN",IF(OR(NOT(ISNUMBER(E11)),NOT(ISNUMBER(E12)),NOT(ISNUMBER(E13)),NOT(ISNUMBER(E14)),NOT(ISNUMBER(E15)),NOT(ISNUMBER(E16)),NOT(ISNUMBER(E17))),"REVISAR DATOS",IF(OR(E11&lt;0.01,E11&gt;1000000000000,E12&lt;0,E12&gt;1000000000000,E13&lt;0,E13&gt;1000000000000,E14&lt;0,E14&gt;1000000000000,E15&lt;1,E15&gt;31,E15&lt;&gt;INT(E15),E16&lt;0,E16&gt;1000000000,E16&lt;&gt;INT(E16),E17&lt;0,E17&gt;1000000000,E17&lt;&gt;INT(E17)),"REVISAR DATOS",IF(OR(E11&lt;&gt;ROUND(E11,2),E12&lt;&gt;ROUND(E12,2),E13&lt;&gt;ROUND(E13,2),E14&lt;&gt;ROUND(E14,2)),"REVISAR DATOS",IF(ROUND(E11-E12,2)&lt;=0,"SIN MARGEN POSITIVO","LISTO")))))</f>
        <v>LISTO</v>
      </c>
      <c r="F22" s="67"/>
      <c r="G22" s="75"/>
      <c r="H22" s="75"/>
      <c r="I22" s="75"/>
      <c r="J22" s="75"/>
    </row>
    <row r="23" spans="1:10" ht="30" customHeight="1">
      <c r="A23" s="33"/>
      <c r="B23" s="67"/>
      <c r="C23" s="67"/>
      <c r="D23" s="67"/>
      <c r="E23" s="67"/>
      <c r="F23" s="67"/>
      <c r="G23" s="75"/>
      <c r="H23" s="75"/>
      <c r="I23" s="75"/>
      <c r="J23" s="75"/>
    </row>
    <row r="24" spans="1:10" ht="24" customHeight="1">
      <c r="A24" s="33"/>
      <c r="B24" s="67"/>
      <c r="C24" s="67"/>
      <c r="D24" s="67"/>
      <c r="E24" s="67"/>
      <c r="F24" s="67"/>
      <c r="G24" s="67"/>
      <c r="H24" s="67"/>
      <c r="I24" s="67"/>
      <c r="J24" s="67"/>
    </row>
    <row r="25" spans="1:10" ht="30" customHeight="1">
      <c r="A25" s="33"/>
      <c r="B25" s="71" t="s">
        <v>137</v>
      </c>
      <c r="C25" s="71"/>
      <c r="D25" s="71"/>
      <c r="E25" s="71"/>
      <c r="F25" s="67"/>
      <c r="G25" s="72" t="s">
        <v>138</v>
      </c>
      <c r="H25" s="72"/>
      <c r="I25" s="72"/>
      <c r="J25" s="72"/>
    </row>
    <row r="26" spans="1:10" ht="30" customHeight="1">
      <c r="A26" s="33"/>
      <c r="B26" s="67"/>
      <c r="C26" s="67"/>
      <c r="D26" s="67"/>
      <c r="E26" s="67"/>
      <c r="F26" s="67"/>
      <c r="G26" s="81" t="str">
        <f>IF($E$22&lt;&gt;"LISTO",$E$22,IF(G11&lt;=$E$16,"DENTRO DE CAPACIDAD","SUPERA CAPACIDAD"))</f>
        <v>DENTRO DE CAPACIDAD</v>
      </c>
      <c r="H26" s="81"/>
      <c r="I26" s="81"/>
      <c r="J26" s="81"/>
    </row>
    <row r="27" spans="1:10" ht="28.95" customHeight="1">
      <c r="A27" s="33"/>
      <c r="B27" s="82" t="s">
        <v>139</v>
      </c>
      <c r="C27" s="82"/>
      <c r="D27" s="82"/>
      <c r="E27" s="83">
        <f>IF($E$22="LISTO",ROUNDUP($G$11/$E$15,0),"")</f>
        <v>8</v>
      </c>
      <c r="F27" s="67"/>
      <c r="G27" s="81"/>
      <c r="H27" s="81"/>
      <c r="I27" s="81"/>
      <c r="J27" s="81"/>
    </row>
    <row r="28" spans="1:10" ht="28.95" customHeight="1">
      <c r="A28" s="33"/>
      <c r="B28" s="84" t="s">
        <v>140</v>
      </c>
      <c r="C28" s="84"/>
      <c r="D28" s="84"/>
      <c r="E28" s="85">
        <f>IF($E$22="LISTO",ROUND($E$17*$E$20-$E$13,2),"")</f>
        <v>1600000</v>
      </c>
      <c r="F28" s="67"/>
      <c r="G28" s="81"/>
      <c r="H28" s="81"/>
      <c r="I28" s="81"/>
      <c r="J28" s="81"/>
    </row>
    <row r="29" spans="1:10" ht="28.95" customHeight="1">
      <c r="A29" s="33"/>
      <c r="B29" s="82" t="s">
        <v>141</v>
      </c>
      <c r="C29" s="82"/>
      <c r="D29" s="82"/>
      <c r="E29" s="85">
        <f>IF($E$22="LISTO",ROUND(E28-$E$14,2),"")</f>
        <v>-800000</v>
      </c>
      <c r="F29" s="67"/>
      <c r="G29" s="67"/>
      <c r="H29" s="67"/>
      <c r="I29" s="67"/>
      <c r="J29" s="67"/>
    </row>
    <row r="30" spans="1:10" ht="28.95" customHeight="1">
      <c r="A30" s="33"/>
      <c r="B30" s="84" t="s">
        <v>142</v>
      </c>
      <c r="C30" s="84"/>
      <c r="D30" s="84"/>
      <c r="E30" s="83">
        <f>IF($E$22="LISTO",MAX(0,$G$11-$E$16),"")</f>
        <v>0</v>
      </c>
      <c r="F30" s="67"/>
      <c r="G30" s="67"/>
      <c r="H30" s="67"/>
      <c r="I30" s="67"/>
      <c r="J30" s="67"/>
    </row>
    <row r="31" spans="1:10" ht="28.95" customHeight="1">
      <c r="A31" s="33"/>
      <c r="B31" s="82" t="s">
        <v>143</v>
      </c>
      <c r="C31" s="82"/>
      <c r="D31" s="82"/>
      <c r="E31" s="85">
        <f>IF($E$22="LISTO",ROUND($E$16*$E$20-$E$13,2),"")</f>
        <v>3680000</v>
      </c>
      <c r="F31" s="67"/>
      <c r="G31" s="67"/>
      <c r="H31" s="67"/>
      <c r="I31" s="67"/>
      <c r="J31" s="67"/>
    </row>
    <row r="32" spans="1:10" ht="28.95" customHeight="1">
      <c r="A32" s="33"/>
      <c r="B32" s="84" t="s">
        <v>144</v>
      </c>
      <c r="C32" s="84"/>
      <c r="D32" s="84"/>
      <c r="E32" s="85">
        <f>IF($E$22="LISTO",ROUND($E$16*$E$11,2),"")</f>
        <v>19200000</v>
      </c>
      <c r="F32" s="67"/>
      <c r="G32" s="67"/>
      <c r="H32" s="67"/>
      <c r="I32" s="67"/>
      <c r="J32" s="67"/>
    </row>
    <row r="33" spans="1:10" ht="24" customHeight="1">
      <c r="A33" s="33"/>
      <c r="B33" s="67"/>
      <c r="C33" s="67"/>
      <c r="D33" s="67"/>
      <c r="E33" s="67"/>
      <c r="F33" s="67"/>
      <c r="G33" s="67"/>
      <c r="H33" s="67"/>
      <c r="I33" s="67"/>
      <c r="J33" s="67"/>
    </row>
    <row r="34" spans="1:10" ht="24" customHeight="1">
      <c r="A34" s="33"/>
      <c r="B34" s="67"/>
      <c r="C34" s="67"/>
      <c r="D34" s="67"/>
      <c r="E34" s="67"/>
      <c r="F34" s="67"/>
      <c r="G34" s="67"/>
      <c r="H34" s="67"/>
      <c r="I34" s="67"/>
      <c r="J34" s="67"/>
    </row>
    <row r="35" spans="1:10" ht="30" customHeight="1">
      <c r="A35" s="33"/>
      <c r="B35" s="71" t="s">
        <v>145</v>
      </c>
      <c r="C35" s="71"/>
      <c r="D35" s="71"/>
      <c r="E35" s="71"/>
      <c r="F35" s="71"/>
      <c r="G35" s="71"/>
      <c r="H35" s="71"/>
      <c r="I35" s="71"/>
      <c r="J35" s="71"/>
    </row>
    <row r="36" spans="1:10" ht="24" customHeight="1">
      <c r="A36" s="33"/>
      <c r="B36" s="67"/>
      <c r="C36" s="67"/>
      <c r="D36" s="67"/>
      <c r="E36" s="67"/>
      <c r="F36" s="67"/>
      <c r="G36" s="67"/>
      <c r="H36" s="67"/>
      <c r="I36" s="67"/>
      <c r="J36" s="67"/>
    </row>
    <row r="37" spans="1:10" ht="25.05" customHeight="1">
      <c r="A37" s="33"/>
      <c r="B37" s="82" t="s">
        <v>146</v>
      </c>
      <c r="C37" s="82"/>
      <c r="D37" s="82"/>
      <c r="E37" s="86">
        <f>IF($E$22="LISTO",ROUND($G$11*$E$11,2),"")</f>
        <v>16000000</v>
      </c>
      <c r="F37" s="67"/>
      <c r="G37" s="87" t="s">
        <v>147</v>
      </c>
      <c r="H37" s="87"/>
      <c r="I37" s="87"/>
      <c r="J37" s="87"/>
    </row>
    <row r="38" spans="1:10" ht="25.05" customHeight="1">
      <c r="A38" s="33"/>
      <c r="B38" s="82" t="s">
        <v>148</v>
      </c>
      <c r="C38" s="82"/>
      <c r="D38" s="82"/>
      <c r="E38" s="86">
        <f>IF($E$22="LISTO",ROUND($G$11*$E$12,2),"")</f>
        <v>9600000</v>
      </c>
      <c r="F38" s="67"/>
      <c r="G38" s="87"/>
      <c r="H38" s="87"/>
      <c r="I38" s="87"/>
      <c r="J38" s="87"/>
    </row>
    <row r="39" spans="1:10" ht="25.05" customHeight="1">
      <c r="A39" s="33"/>
      <c r="B39" s="88" t="s">
        <v>149</v>
      </c>
      <c r="C39" s="88"/>
      <c r="D39" s="88"/>
      <c r="E39" s="89">
        <f>IF($E$22="LISTO",ROUND(E37-E38,2),"")</f>
        <v>6400000</v>
      </c>
      <c r="F39" s="67"/>
      <c r="G39" s="87"/>
      <c r="H39" s="87"/>
      <c r="I39" s="87"/>
      <c r="J39" s="87"/>
    </row>
    <row r="40" spans="1:10" ht="28.95" customHeight="1">
      <c r="A40" s="33"/>
      <c r="B40" s="82" t="s">
        <v>150</v>
      </c>
      <c r="C40" s="82"/>
      <c r="D40" s="82"/>
      <c r="E40" s="86">
        <f>IF($E$22="LISTO",$E$13,"")</f>
        <v>4000000</v>
      </c>
      <c r="F40" s="67"/>
      <c r="G40" s="67"/>
      <c r="H40" s="67"/>
      <c r="I40" s="67"/>
      <c r="J40" s="67"/>
    </row>
    <row r="41" spans="1:10" ht="25.05" customHeight="1">
      <c r="A41" s="33"/>
      <c r="B41" s="88" t="s">
        <v>151</v>
      </c>
      <c r="C41" s="88"/>
      <c r="D41" s="88"/>
      <c r="E41" s="89">
        <f>IF($E$22="LISTO",ROUND(E39-E40,2),"")</f>
        <v>2400000</v>
      </c>
      <c r="F41" s="67"/>
      <c r="G41" s="90" t="s">
        <v>152</v>
      </c>
      <c r="H41" s="90"/>
      <c r="I41" s="90"/>
      <c r="J41" s="90"/>
    </row>
    <row r="42" spans="1:10" ht="25.05" customHeight="1">
      <c r="A42" s="33"/>
      <c r="B42" s="88" t="s">
        <v>153</v>
      </c>
      <c r="C42" s="88"/>
      <c r="D42" s="88"/>
      <c r="E42" s="89">
        <f>IF($E$22="LISTO",ROUND(E41-$E$14,2),"")</f>
        <v>0</v>
      </c>
      <c r="F42" s="67"/>
      <c r="G42" s="90"/>
      <c r="H42" s="90"/>
      <c r="I42" s="90"/>
      <c r="J42" s="90"/>
    </row>
    <row r="43" spans="1:10" ht="25.05" customHeight="1">
      <c r="A43" s="33"/>
      <c r="B43" s="67"/>
      <c r="C43" s="67"/>
      <c r="D43" s="67"/>
      <c r="E43" s="67"/>
      <c r="F43" s="67"/>
      <c r="G43" s="90"/>
      <c r="H43" s="90"/>
      <c r="I43" s="90"/>
      <c r="J43" s="90"/>
    </row>
    <row r="44" spans="1:10" ht="24" customHeight="1">
      <c r="A44" s="33"/>
      <c r="B44" s="67"/>
      <c r="C44" s="67"/>
      <c r="D44" s="67"/>
      <c r="E44" s="67"/>
      <c r="F44" s="67"/>
      <c r="G44" s="67"/>
      <c r="H44" s="67"/>
      <c r="I44" s="67"/>
      <c r="J44" s="67"/>
    </row>
    <row r="45" spans="1:10" ht="24" customHeight="1">
      <c r="A45" s="33"/>
      <c r="B45" s="67"/>
      <c r="C45" s="67"/>
      <c r="D45" s="67"/>
      <c r="E45" s="67"/>
      <c r="F45" s="67"/>
      <c r="G45" s="67"/>
      <c r="H45" s="67"/>
      <c r="I45" s="67"/>
      <c r="J45" s="67"/>
    </row>
    <row r="46" spans="1:10" ht="30" customHeight="1">
      <c r="A46" s="33"/>
      <c r="B46" s="71" t="s">
        <v>154</v>
      </c>
      <c r="C46" s="71"/>
      <c r="D46" s="71"/>
      <c r="E46" s="71"/>
      <c r="F46" s="71"/>
      <c r="G46" s="71"/>
      <c r="H46" s="71"/>
      <c r="I46" s="71"/>
      <c r="J46" s="71"/>
    </row>
    <row r="47" spans="1:10" ht="24" customHeight="1">
      <c r="A47" s="33"/>
      <c r="B47" s="67"/>
      <c r="C47" s="67"/>
      <c r="D47" s="67"/>
      <c r="E47" s="67"/>
      <c r="F47" s="67"/>
      <c r="G47" s="67"/>
      <c r="H47" s="67"/>
      <c r="I47" s="67"/>
      <c r="J47" s="67"/>
    </row>
    <row r="48" spans="1:10" ht="28.95" customHeight="1">
      <c r="A48" s="33"/>
      <c r="B48" s="91" t="s">
        <v>155</v>
      </c>
      <c r="C48" s="91"/>
      <c r="D48" s="91"/>
      <c r="E48" s="91"/>
      <c r="F48" s="91"/>
      <c r="G48" s="91"/>
      <c r="H48" s="91"/>
      <c r="I48" s="91"/>
      <c r="J48" s="91"/>
    </row>
    <row r="49" spans="1:10" ht="28.95" customHeight="1">
      <c r="A49" s="33"/>
      <c r="B49" s="91"/>
      <c r="C49" s="91"/>
      <c r="D49" s="91"/>
      <c r="E49" s="91"/>
      <c r="F49" s="91"/>
      <c r="G49" s="91"/>
      <c r="H49" s="91"/>
      <c r="I49" s="91"/>
      <c r="J49" s="91"/>
    </row>
    <row r="50" spans="1:10" ht="24" customHeight="1">
      <c r="A50" s="33"/>
      <c r="B50" s="67"/>
      <c r="C50" s="67"/>
      <c r="D50" s="67"/>
      <c r="E50" s="67"/>
      <c r="F50" s="67"/>
      <c r="G50" s="67"/>
      <c r="H50" s="67"/>
      <c r="I50" s="67"/>
      <c r="J50" s="67"/>
    </row>
    <row r="51" spans="1:10" ht="24" customHeight="1">
      <c r="A51" s="33"/>
      <c r="B51" s="67"/>
      <c r="C51" s="67"/>
      <c r="D51" s="67"/>
      <c r="E51" s="67"/>
      <c r="F51" s="67"/>
      <c r="G51" s="67"/>
      <c r="H51" s="67"/>
      <c r="I51" s="67"/>
      <c r="J51" s="67"/>
    </row>
    <row r="52" spans="1:10" ht="27" customHeight="1">
      <c r="A52" s="33"/>
      <c r="B52" s="92" t="s">
        <v>156</v>
      </c>
      <c r="C52" s="92"/>
      <c r="D52" s="92"/>
      <c r="E52" s="92"/>
      <c r="F52" s="92"/>
      <c r="G52" s="92"/>
      <c r="H52" s="92"/>
      <c r="I52" s="92"/>
      <c r="J52" s="92"/>
    </row>
    <row r="53" spans="1:10" ht="27" customHeight="1">
      <c r="A53" s="33"/>
      <c r="B53" s="92"/>
      <c r="C53" s="92"/>
      <c r="D53" s="92"/>
      <c r="E53" s="92"/>
      <c r="F53" s="92"/>
      <c r="G53" s="92"/>
      <c r="H53" s="92"/>
      <c r="I53" s="92"/>
      <c r="J53" s="92"/>
    </row>
    <row r="54" spans="1:10" ht="24" customHeight="1">
      <c r="A54" s="33"/>
      <c r="B54" s="67"/>
      <c r="C54" s="67"/>
      <c r="D54" s="67"/>
      <c r="E54" s="67"/>
      <c r="F54" s="67"/>
      <c r="G54" s="67"/>
      <c r="H54" s="67"/>
      <c r="I54" s="67"/>
      <c r="J54" s="67"/>
    </row>
    <row r="55" spans="1:10" ht="24" customHeight="1">
      <c r="A55" s="33"/>
      <c r="B55" s="67"/>
      <c r="C55" s="67"/>
      <c r="D55" s="67"/>
      <c r="E55" s="67"/>
      <c r="F55" s="67"/>
      <c r="G55" s="67"/>
      <c r="H55" s="67"/>
      <c r="I55" s="67"/>
      <c r="J55" s="67"/>
    </row>
    <row r="56" spans="1:10" ht="24" customHeight="1">
      <c r="A56" s="33"/>
      <c r="B56" s="33"/>
      <c r="C56" s="33"/>
      <c r="D56" s="33"/>
      <c r="E56" s="33"/>
      <c r="F56" s="33"/>
      <c r="G56" s="33"/>
      <c r="H56" s="33"/>
      <c r="I56" s="33"/>
      <c r="J56" s="33"/>
    </row>
    <row r="57" spans="1:10" ht="24" customHeight="1">
      <c r="A57" s="33"/>
      <c r="B57" s="33"/>
      <c r="C57" s="33"/>
      <c r="D57" s="33"/>
      <c r="E57" s="33"/>
      <c r="F57" s="33"/>
      <c r="G57" s="33"/>
      <c r="H57" s="33"/>
      <c r="I57" s="33"/>
      <c r="J57" s="33"/>
    </row>
    <row r="58" spans="1:10" ht="24" customHeight="1">
      <c r="A58" s="33"/>
      <c r="B58" s="33"/>
      <c r="C58" s="33"/>
      <c r="D58" s="33"/>
      <c r="E58" s="33"/>
      <c r="F58" s="33"/>
      <c r="G58" s="33"/>
      <c r="H58" s="33"/>
      <c r="I58" s="33"/>
      <c r="J58" s="33"/>
    </row>
    <row r="59" spans="1:10" ht="24" customHeight="1">
      <c r="A59" s="33"/>
      <c r="B59" s="33"/>
      <c r="C59" s="33"/>
      <c r="D59" s="33"/>
      <c r="E59" s="33"/>
      <c r="F59" s="33"/>
      <c r="G59" s="33"/>
      <c r="H59" s="33"/>
      <c r="I59" s="33"/>
      <c r="J59" s="33"/>
    </row>
    <row r="60" spans="1:10" ht="24" customHeight="1">
      <c r="A60" s="33"/>
      <c r="B60" s="33"/>
      <c r="C60" s="33"/>
      <c r="D60" s="33"/>
      <c r="E60" s="33"/>
      <c r="F60" s="33"/>
      <c r="G60" s="33"/>
      <c r="H60" s="33"/>
      <c r="I60" s="33"/>
      <c r="J60" s="33"/>
    </row>
    <row r="61" spans="1:10" ht="24" customHeight="1">
      <c r="A61" s="33"/>
      <c r="B61" s="33"/>
      <c r="C61" s="33"/>
      <c r="D61" s="33"/>
      <c r="E61" s="33"/>
      <c r="F61" s="33"/>
      <c r="G61" s="33"/>
      <c r="H61" s="33"/>
      <c r="I61" s="33"/>
      <c r="J61" s="33"/>
    </row>
  </sheetData>
  <sheetProtection algorithmName="SHA-512" hashValue="XC2hZsg/I2h6F171j9Gws/HJMmOb8jN3ihojPkn85RBxLceovVEpx0FDzfnKylA+KGDhjwqNUsYhFQo/0BCAbA==" saltValue="dn6Wn0gObUq6H54sVNDBOA==" spinCount="100000" sheet="1" objects="1" scenarios="1" formatCells="0" formatColumns="0" formatRows="0" insertColumns="0" insertRows="0" sort="0" autoFilter="0" pivotTables="0"/>
  <mergeCells count="45">
    <mergeCell ref="B52:J53"/>
    <mergeCell ref="L3:M5"/>
    <mergeCell ref="L6:M6"/>
    <mergeCell ref="B42:D42"/>
    <mergeCell ref="G37:J39"/>
    <mergeCell ref="G41:J43"/>
    <mergeCell ref="B46:J46"/>
    <mergeCell ref="B48:J49"/>
    <mergeCell ref="B37:D37"/>
    <mergeCell ref="B38:D38"/>
    <mergeCell ref="B39:D39"/>
    <mergeCell ref="B40:D40"/>
    <mergeCell ref="B41:D41"/>
    <mergeCell ref="B29:D29"/>
    <mergeCell ref="B30:D30"/>
    <mergeCell ref="B31:D31"/>
    <mergeCell ref="B32:D32"/>
    <mergeCell ref="B35:J35"/>
    <mergeCell ref="G25:J25"/>
    <mergeCell ref="G26:J28"/>
    <mergeCell ref="B25:E25"/>
    <mergeCell ref="B27:D27"/>
    <mergeCell ref="B28:D28"/>
    <mergeCell ref="B22:D22"/>
    <mergeCell ref="G10:J10"/>
    <mergeCell ref="G11:J13"/>
    <mergeCell ref="G15:J15"/>
    <mergeCell ref="G16:J18"/>
    <mergeCell ref="G20:J20"/>
    <mergeCell ref="G21:J23"/>
    <mergeCell ref="B16:D16"/>
    <mergeCell ref="B17:D17"/>
    <mergeCell ref="B19:E19"/>
    <mergeCell ref="B20:D20"/>
    <mergeCell ref="B21:D21"/>
    <mergeCell ref="B11:D11"/>
    <mergeCell ref="B12:D12"/>
    <mergeCell ref="B13:D13"/>
    <mergeCell ref="B14:D14"/>
    <mergeCell ref="B15:D15"/>
    <mergeCell ref="B2:J3"/>
    <mergeCell ref="B4:J4"/>
    <mergeCell ref="B6:J7"/>
    <mergeCell ref="B9:E9"/>
    <mergeCell ref="G9:J9"/>
  </mergeCells>
  <conditionalFormatting sqref="E22">
    <cfRule type="expression" dxfId="6" priority="1">
      <formula>E22="LISTO"</formula>
    </cfRule>
    <cfRule type="expression" dxfId="5" priority="2">
      <formula>E22&lt;&gt;"LISTO"</formula>
    </cfRule>
  </conditionalFormatting>
  <conditionalFormatting sqref="E29">
    <cfRule type="cellIs" dxfId="4" priority="5" operator="lessThan">
      <formula>0</formula>
    </cfRule>
  </conditionalFormatting>
  <conditionalFormatting sqref="G26:J28">
    <cfRule type="expression" dxfId="3" priority="3">
      <formula>G26="DENTRO DE CAPACIDAD"</formula>
    </cfRule>
    <cfRule type="expression" dxfId="2" priority="4">
      <formula>G26="SUPERA CAPACIDAD"</formula>
    </cfRule>
  </conditionalFormatting>
  <dataValidations count="7">
    <dataValidation type="decimal" showErrorMessage="1" errorTitle="Revisa el dato" error="El precio debe ser positivo." sqref="E11" xr:uid="{00000000-0002-0000-0200-000000000000}">
      <formula1>0.01</formula1>
      <formula2>1000000000000</formula2>
    </dataValidation>
    <dataValidation type="decimal" showErrorMessage="1" errorTitle="Revisa el dato" error="El costo variable debe ser cero o positivo." sqref="E12" xr:uid="{00000000-0002-0000-0200-000001000000}">
      <formula1>0</formula1>
      <formula2>1000000000000</formula2>
    </dataValidation>
    <dataValidation type="decimal" showErrorMessage="1" errorTitle="Revisa el dato" error="Los costos fijos deben ser cero o positivos." sqref="E13" xr:uid="{00000000-0002-0000-0200-000002000000}">
      <formula1>0</formula1>
      <formula2>1000000000000</formula2>
    </dataValidation>
    <dataValidation type="decimal" showErrorMessage="1" errorTitle="Revisa el dato" error="La utilidad objetivo debe ser cero o positiva." sqref="E14" xr:uid="{00000000-0002-0000-0200-000003000000}">
      <formula1>0</formula1>
      <formula2>1000000000000</formula2>
    </dataValidation>
    <dataValidation type="whole" showErrorMessage="1" errorTitle="Revisa el dato" error="Días de venta: de 1 a 31." sqref="E15" xr:uid="{00000000-0002-0000-0200-000004000000}">
      <formula1>1</formula1>
      <formula2>31</formula2>
    </dataValidation>
    <dataValidation type="whole" showErrorMessage="1" errorTitle="Revisa el dato" error="Capacidad: unidades enteras positivas o cero." sqref="E16" xr:uid="{00000000-0002-0000-0200-000005000000}">
      <formula1>0</formula1>
      <formula2>1000000000</formula2>
    </dataValidation>
    <dataValidation type="whole" showErrorMessage="1" errorTitle="Revisa el dato" error="Ventas previstas: unidades enteras positivas o cero." sqref="E17" xr:uid="{00000000-0002-0000-0200-000006000000}">
      <formula1>0</formula1>
      <formula2>1000000000</formula2>
    </dataValidation>
  </dataValidations>
  <hyperlinks>
    <hyperlink ref="L6" r:id="rId1" xr:uid="{943D5EAF-DB41-4DE8-AD2F-B5CBCE5138B4}"/>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1"/>
  <sheetViews>
    <sheetView workbookViewId="0">
      <pane ySplit="9" topLeftCell="A10" activePane="bottomLeft" state="frozen"/>
      <selection pane="bottomLeft"/>
    </sheetView>
  </sheetViews>
  <sheetFormatPr baseColWidth="10" defaultColWidth="8.796875" defaultRowHeight="13.8"/>
  <cols>
    <col min="1" max="1" width="3" customWidth="1"/>
    <col min="2" max="2" width="24" customWidth="1"/>
    <col min="3" max="4" width="14" customWidth="1"/>
    <col min="5" max="5" width="19" customWidth="1"/>
    <col min="6" max="7" width="16" customWidth="1"/>
    <col min="8" max="8" width="17" customWidth="1"/>
    <col min="9" max="9" width="16" customWidth="1"/>
    <col min="10" max="10" width="20" customWidth="1"/>
    <col min="11" max="11" width="15" customWidth="1"/>
    <col min="12" max="12" width="21" customWidth="1"/>
  </cols>
  <sheetData>
    <row r="1" spans="1:12" ht="24" customHeight="1">
      <c r="A1" s="1"/>
      <c r="B1" s="1"/>
      <c r="C1" s="1"/>
      <c r="D1" s="1"/>
      <c r="E1" s="1"/>
      <c r="F1" s="1"/>
      <c r="G1" s="1"/>
      <c r="H1" s="1"/>
      <c r="I1" s="1"/>
      <c r="J1" s="1"/>
      <c r="K1" s="1"/>
      <c r="L1" s="1"/>
    </row>
    <row r="2" spans="1:12" ht="27" customHeight="1">
      <c r="A2" s="1"/>
      <c r="B2" s="14" t="s">
        <v>157</v>
      </c>
      <c r="C2" s="14"/>
      <c r="D2" s="14"/>
      <c r="E2" s="14"/>
      <c r="F2" s="14"/>
      <c r="G2" s="14"/>
      <c r="H2" s="14"/>
      <c r="I2" s="14"/>
      <c r="J2" s="14"/>
      <c r="K2" s="14"/>
      <c r="L2" s="14"/>
    </row>
    <row r="3" spans="1:12" ht="27" customHeight="1">
      <c r="A3" s="1"/>
      <c r="B3" s="14"/>
      <c r="C3" s="14"/>
      <c r="D3" s="14"/>
      <c r="E3" s="14"/>
      <c r="F3" s="14"/>
      <c r="G3" s="14"/>
      <c r="H3" s="14"/>
      <c r="I3" s="14"/>
      <c r="J3" s="14"/>
      <c r="K3" s="14"/>
      <c r="L3" s="14"/>
    </row>
    <row r="4" spans="1:12" ht="31.95" customHeight="1">
      <c r="A4" s="1"/>
      <c r="B4" s="15" t="s">
        <v>158</v>
      </c>
      <c r="C4" s="15"/>
      <c r="D4" s="15"/>
      <c r="E4" s="15"/>
      <c r="F4" s="15"/>
      <c r="G4" s="15"/>
      <c r="H4" s="15"/>
      <c r="I4" s="15"/>
      <c r="J4" s="15"/>
      <c r="K4" s="15"/>
      <c r="L4" s="15"/>
    </row>
    <row r="5" spans="1:12" ht="24" customHeight="1">
      <c r="A5" s="1"/>
      <c r="B5" s="1"/>
      <c r="C5" s="1"/>
      <c r="D5" s="1"/>
      <c r="E5" s="1"/>
      <c r="F5" s="1"/>
      <c r="G5" s="1"/>
      <c r="H5" s="1"/>
      <c r="I5" s="1"/>
      <c r="J5" s="1"/>
      <c r="K5" s="1"/>
      <c r="L5" s="1"/>
    </row>
    <row r="6" spans="1:12" ht="27" customHeight="1">
      <c r="A6" s="1"/>
      <c r="B6" s="24" t="s">
        <v>159</v>
      </c>
      <c r="C6" s="24"/>
      <c r="D6" s="24"/>
      <c r="E6" s="24"/>
      <c r="F6" s="24"/>
      <c r="G6" s="24"/>
      <c r="H6" s="24"/>
      <c r="I6" s="24"/>
      <c r="J6" s="24"/>
      <c r="K6" s="24"/>
      <c r="L6" s="24"/>
    </row>
    <row r="7" spans="1:12" ht="27" customHeight="1">
      <c r="A7" s="1"/>
      <c r="B7" s="24"/>
      <c r="C7" s="24"/>
      <c r="D7" s="24"/>
      <c r="E7" s="24"/>
      <c r="F7" s="24"/>
      <c r="G7" s="24"/>
      <c r="H7" s="24"/>
      <c r="I7" s="24"/>
      <c r="J7" s="24"/>
      <c r="K7" s="24"/>
      <c r="L7" s="24"/>
    </row>
    <row r="8" spans="1:12" ht="24" customHeight="1">
      <c r="A8" s="1"/>
      <c r="B8" s="1"/>
      <c r="C8" s="1"/>
      <c r="D8" s="1"/>
      <c r="E8" s="1"/>
      <c r="F8" s="1"/>
      <c r="G8" s="1"/>
      <c r="H8" s="1"/>
      <c r="I8" s="1"/>
      <c r="J8" s="1"/>
      <c r="K8" s="1"/>
      <c r="L8" s="1"/>
    </row>
    <row r="9" spans="1:12" ht="30" customHeight="1">
      <c r="A9" s="1"/>
      <c r="B9" s="16" t="s">
        <v>160</v>
      </c>
      <c r="C9" s="16"/>
      <c r="D9" s="16"/>
      <c r="E9" s="16"/>
      <c r="F9" s="16"/>
      <c r="G9" s="16"/>
      <c r="H9" s="16"/>
      <c r="I9" s="16"/>
      <c r="J9" s="16"/>
      <c r="K9" s="16"/>
      <c r="L9" s="16"/>
    </row>
    <row r="10" spans="1:12" ht="42" customHeight="1">
      <c r="A10" s="1"/>
      <c r="B10" s="3" t="s">
        <v>161</v>
      </c>
      <c r="C10" s="3" t="s">
        <v>162</v>
      </c>
      <c r="D10" s="3" t="s">
        <v>163</v>
      </c>
      <c r="E10" s="3" t="s">
        <v>164</v>
      </c>
      <c r="F10" s="3" t="s">
        <v>165</v>
      </c>
      <c r="G10" s="3" t="s">
        <v>166</v>
      </c>
      <c r="H10" s="3" t="s">
        <v>167</v>
      </c>
      <c r="I10" s="3" t="s">
        <v>168</v>
      </c>
      <c r="J10" s="3" t="s">
        <v>169</v>
      </c>
      <c r="K10" s="3" t="s">
        <v>170</v>
      </c>
      <c r="L10" s="3" t="s">
        <v>171</v>
      </c>
    </row>
    <row r="11" spans="1:12" ht="42" customHeight="1">
      <c r="A11" s="1"/>
      <c r="B11" s="2" t="s">
        <v>172</v>
      </c>
      <c r="C11" s="10">
        <v>0</v>
      </c>
      <c r="D11" s="10">
        <v>0</v>
      </c>
      <c r="E11" s="11">
        <v>0</v>
      </c>
      <c r="F11" s="4">
        <f>IF(AND('03 Calculadora'!$E$22="LISTO",ISNUMBER(C11),C11&gt;=-0.95,C11&lt;=2,C11=0,D11=0,E11=0),ROUND('03 Calculadora'!$E$11*(1+C11),2),"")</f>
        <v>80000</v>
      </c>
      <c r="G11" s="4">
        <f>IF(AND('03 Calculadora'!$E$22="LISTO",ISNUMBER(D11),D11&gt;=-0.95,D11&lt;=2,C11=0,D11=0,E11=0),ROUND('03 Calculadora'!$E$12*(1+D11),2),"")</f>
        <v>48000</v>
      </c>
      <c r="H11" s="4">
        <f>IF(AND(ISNUMBER(F11),ISNUMBER(G11)),ROUND(F11-G11,2),"")</f>
        <v>32000</v>
      </c>
      <c r="I11" s="5">
        <f>IF(OR(NOT(ISNUMBER(E11)),NOT(ISNUMBER(F11)),NOT(ISNUMBER(G11)),NOT(ISNUMBER(H11))),"",IF(OR(E11&lt;-1000000000,E11&gt;1000000000,F11&lt;=0,G11&lt;0,H11&lt;=0,'03 Calculadora'!$E$13+E11&lt;0),"",ROUNDUP(('03 Calculadora'!$E$13+E11+'03 Calculadora'!$E$14)/H11,0)))</f>
        <v>200</v>
      </c>
      <c r="J11" s="4">
        <f>IF(ISNUMBER(I11),I11*F11,"")</f>
        <v>16000000</v>
      </c>
      <c r="K11" s="6" t="str">
        <f>IF(ISNUMBER(I11),IF(I11&lt;='03 Calculadora'!$E$16,"SÍ","NO"),"REVISAR")</f>
        <v>SÍ</v>
      </c>
      <c r="L11" s="4">
        <f>IF(ISNUMBER(I11),ROUND('03 Calculadora'!$E$16*H11-('03 Calculadora'!$E$13+E11),2),"")</f>
        <v>3680000</v>
      </c>
    </row>
    <row r="12" spans="1:12" ht="42" customHeight="1">
      <c r="A12" s="1"/>
      <c r="B12" s="2" t="s">
        <v>173</v>
      </c>
      <c r="C12" s="12">
        <v>-0.05</v>
      </c>
      <c r="D12" s="12">
        <v>0</v>
      </c>
      <c r="E12" s="13">
        <v>0</v>
      </c>
      <c r="F12" s="7">
        <f>IF(AND('03 Calculadora'!$E$22="LISTO",ISNUMBER(C12),C12&gt;=-0.95,C12&lt;=2),ROUND('03 Calculadora'!$E$11*(1+C12),2),"")</f>
        <v>76000</v>
      </c>
      <c r="G12" s="7">
        <f>IF(AND('03 Calculadora'!$E$22="LISTO",ISNUMBER(D12),D12&gt;=-0.95,D12&lt;=2),ROUND('03 Calculadora'!$E$12*(1+D12),2),"")</f>
        <v>48000</v>
      </c>
      <c r="H12" s="7">
        <f>IF(AND(ISNUMBER(F12),ISNUMBER(G12)),ROUND(F12-G12,2),"")</f>
        <v>28000</v>
      </c>
      <c r="I12" s="8">
        <f>IF(OR(NOT(ISNUMBER(E12)),NOT(ISNUMBER(F12)),NOT(ISNUMBER(G12)),NOT(ISNUMBER(H12))),"",IF(OR(E12&lt;-1000000000,E12&gt;1000000000,F12&lt;=0,G12&lt;0,H12&lt;=0,'03 Calculadora'!$E$13+E12&lt;0),"",ROUNDUP(('03 Calculadora'!$E$13+E12+'03 Calculadora'!$E$14)/H12,0)))</f>
        <v>229</v>
      </c>
      <c r="J12" s="7">
        <f>IF(ISNUMBER(I12),I12*F12,"")</f>
        <v>17404000</v>
      </c>
      <c r="K12" s="9" t="str">
        <f>IF(ISNUMBER(I12),IF(I12&lt;='03 Calculadora'!$E$16,"SÍ","NO"),"REVISAR")</f>
        <v>SÍ</v>
      </c>
      <c r="L12" s="7">
        <f>IF(ISNUMBER(I12),ROUND('03 Calculadora'!$E$16*H12-('03 Calculadora'!$E$13+E12),2),"")</f>
        <v>2720000</v>
      </c>
    </row>
    <row r="13" spans="1:12" ht="42" customHeight="1">
      <c r="A13" s="1"/>
      <c r="B13" s="2" t="s">
        <v>174</v>
      </c>
      <c r="C13" s="12">
        <v>-0.1</v>
      </c>
      <c r="D13" s="12">
        <v>0</v>
      </c>
      <c r="E13" s="13">
        <v>0</v>
      </c>
      <c r="F13" s="4">
        <f>IF(AND('03 Calculadora'!$E$22="LISTO",ISNUMBER(C13),C13&gt;=-0.95,C13&lt;=2),ROUND('03 Calculadora'!$E$11*(1+C13),2),"")</f>
        <v>72000</v>
      </c>
      <c r="G13" s="4">
        <f>IF(AND('03 Calculadora'!$E$22="LISTO",ISNUMBER(D13),D13&gt;=-0.95,D13&lt;=2),ROUND('03 Calculadora'!$E$12*(1+D13),2),"")</f>
        <v>48000</v>
      </c>
      <c r="H13" s="4">
        <f>IF(AND(ISNUMBER(F13),ISNUMBER(G13)),ROUND(F13-G13,2),"")</f>
        <v>24000</v>
      </c>
      <c r="I13" s="5">
        <f>IF(OR(NOT(ISNUMBER(E13)),NOT(ISNUMBER(F13)),NOT(ISNUMBER(G13)),NOT(ISNUMBER(H13))),"",IF(OR(E13&lt;-1000000000,E13&gt;1000000000,F13&lt;=0,G13&lt;0,H13&lt;=0,'03 Calculadora'!$E$13+E13&lt;0),"",ROUNDUP(('03 Calculadora'!$E$13+E13+'03 Calculadora'!$E$14)/H13,0)))</f>
        <v>267</v>
      </c>
      <c r="J13" s="4">
        <f>IF(ISNUMBER(I13),I13*F13,"")</f>
        <v>19224000</v>
      </c>
      <c r="K13" s="6" t="str">
        <f>IF(ISNUMBER(I13),IF(I13&lt;='03 Calculadora'!$E$16,"SÍ","NO"),"REVISAR")</f>
        <v>NO</v>
      </c>
      <c r="L13" s="4">
        <f>IF(ISNUMBER(I13),ROUND('03 Calculadora'!$E$16*H13-('03 Calculadora'!$E$13+E13),2),"")</f>
        <v>1760000</v>
      </c>
    </row>
    <row r="14" spans="1:12" ht="42" customHeight="1">
      <c r="A14" s="1"/>
      <c r="B14" s="2" t="s">
        <v>175</v>
      </c>
      <c r="C14" s="12">
        <v>0</v>
      </c>
      <c r="D14" s="12">
        <v>0.1</v>
      </c>
      <c r="E14" s="13">
        <v>0</v>
      </c>
      <c r="F14" s="7">
        <f>IF(AND('03 Calculadora'!$E$22="LISTO",ISNUMBER(C14),C14&gt;=-0.95,C14&lt;=2),ROUND('03 Calculadora'!$E$11*(1+C14),2),"")</f>
        <v>80000</v>
      </c>
      <c r="G14" s="7">
        <f>IF(AND('03 Calculadora'!$E$22="LISTO",ISNUMBER(D14),D14&gt;=-0.95,D14&lt;=2),ROUND('03 Calculadora'!$E$12*(1+D14),2),"")</f>
        <v>52800</v>
      </c>
      <c r="H14" s="7">
        <f>IF(AND(ISNUMBER(F14),ISNUMBER(G14)),ROUND(F14-G14,2),"")</f>
        <v>27200</v>
      </c>
      <c r="I14" s="8">
        <f>IF(OR(NOT(ISNUMBER(E14)),NOT(ISNUMBER(F14)),NOT(ISNUMBER(G14)),NOT(ISNUMBER(H14))),"",IF(OR(E14&lt;-1000000000,E14&gt;1000000000,F14&lt;=0,G14&lt;0,H14&lt;=0,'03 Calculadora'!$E$13+E14&lt;0),"",ROUNDUP(('03 Calculadora'!$E$13+E14+'03 Calculadora'!$E$14)/H14,0)))</f>
        <v>236</v>
      </c>
      <c r="J14" s="7">
        <f>IF(ISNUMBER(I14),I14*F14,"")</f>
        <v>18880000</v>
      </c>
      <c r="K14" s="9" t="str">
        <f>IF(ISNUMBER(I14),IF(I14&lt;='03 Calculadora'!$E$16,"SÍ","NO"),"REVISAR")</f>
        <v>SÍ</v>
      </c>
      <c r="L14" s="7">
        <f>IF(ISNUMBER(I14),ROUND('03 Calculadora'!$E$16*H14-('03 Calculadora'!$E$13+E14),2),"")</f>
        <v>2528000</v>
      </c>
    </row>
    <row r="15" spans="1:12" ht="42" customHeight="1">
      <c r="A15" s="1"/>
      <c r="B15" s="2" t="s">
        <v>176</v>
      </c>
      <c r="C15" s="12">
        <v>0</v>
      </c>
      <c r="D15" s="12">
        <v>0</v>
      </c>
      <c r="E15" s="13">
        <v>800000</v>
      </c>
      <c r="F15" s="4">
        <f>IF(AND('03 Calculadora'!$E$22="LISTO",ISNUMBER(C15),C15&gt;=-0.95,C15&lt;=2),ROUND('03 Calculadora'!$E$11*(1+C15),2),"")</f>
        <v>80000</v>
      </c>
      <c r="G15" s="4">
        <f>IF(AND('03 Calculadora'!$E$22="LISTO",ISNUMBER(D15),D15&gt;=-0.95,D15&lt;=2),ROUND('03 Calculadora'!$E$12*(1+D15),2),"")</f>
        <v>48000</v>
      </c>
      <c r="H15" s="4">
        <f>IF(AND(ISNUMBER(F15),ISNUMBER(G15)),ROUND(F15-G15,2),"")</f>
        <v>32000</v>
      </c>
      <c r="I15" s="5">
        <f>IF(OR(NOT(ISNUMBER(E15)),NOT(ISNUMBER(F15)),NOT(ISNUMBER(G15)),NOT(ISNUMBER(H15))),"",IF(OR(E15&lt;-1000000000,E15&gt;1000000000,F15&lt;=0,G15&lt;0,H15&lt;=0,'03 Calculadora'!$E$13+E15&lt;0),"",ROUNDUP(('03 Calculadora'!$E$13+E15+'03 Calculadora'!$E$14)/H15,0)))</f>
        <v>225</v>
      </c>
      <c r="J15" s="4">
        <f>IF(ISNUMBER(I15),I15*F15,"")</f>
        <v>18000000</v>
      </c>
      <c r="K15" s="6" t="str">
        <f>IF(ISNUMBER(I15),IF(I15&lt;='03 Calculadora'!$E$16,"SÍ","NO"),"REVISAR")</f>
        <v>SÍ</v>
      </c>
      <c r="L15" s="4">
        <f>IF(ISNUMBER(I15),ROUND('03 Calculadora'!$E$16*H15-('03 Calculadora'!$E$13+E15),2),"")</f>
        <v>2880000</v>
      </c>
    </row>
    <row r="16" spans="1:12" ht="24" customHeight="1">
      <c r="A16" s="1"/>
      <c r="B16" s="1"/>
      <c r="C16" s="1"/>
      <c r="D16" s="1"/>
      <c r="E16" s="1"/>
      <c r="F16" s="1"/>
      <c r="G16" s="1"/>
      <c r="H16" s="1"/>
      <c r="I16" s="1"/>
      <c r="J16" s="1"/>
      <c r="K16" s="1"/>
      <c r="L16" s="1"/>
    </row>
    <row r="17" spans="1:12" ht="24" customHeight="1">
      <c r="A17" s="1"/>
      <c r="B17" s="1"/>
      <c r="C17" s="1"/>
      <c r="D17" s="1"/>
      <c r="E17" s="1"/>
      <c r="F17" s="1"/>
      <c r="G17" s="1"/>
      <c r="H17" s="1"/>
      <c r="I17" s="1"/>
      <c r="J17" s="1"/>
      <c r="K17" s="1"/>
      <c r="L17" s="1"/>
    </row>
    <row r="18" spans="1:12" ht="30" customHeight="1">
      <c r="A18" s="1"/>
      <c r="B18" s="16" t="s">
        <v>177</v>
      </c>
      <c r="C18" s="16"/>
      <c r="D18" s="16"/>
      <c r="E18" s="16"/>
      <c r="F18" s="16"/>
      <c r="G18" s="16"/>
      <c r="H18" s="16"/>
      <c r="I18" s="16"/>
      <c r="J18" s="16"/>
      <c r="K18" s="16"/>
      <c r="L18" s="16"/>
    </row>
    <row r="19" spans="1:12" ht="28.05" customHeight="1">
      <c r="A19" s="1"/>
      <c r="B19" s="25" t="s">
        <v>178</v>
      </c>
      <c r="C19" s="25"/>
      <c r="D19" s="25"/>
      <c r="E19" s="25"/>
      <c r="F19" s="25"/>
      <c r="G19" s="25"/>
      <c r="H19" s="25"/>
      <c r="I19" s="25"/>
      <c r="J19" s="25"/>
      <c r="K19" s="25"/>
      <c r="L19" s="25"/>
    </row>
    <row r="20" spans="1:12" ht="28.05" customHeight="1">
      <c r="A20" s="1"/>
      <c r="B20" s="25"/>
      <c r="C20" s="25"/>
      <c r="D20" s="25"/>
      <c r="E20" s="25"/>
      <c r="F20" s="25"/>
      <c r="G20" s="25"/>
      <c r="H20" s="25"/>
      <c r="I20" s="25"/>
      <c r="J20" s="25"/>
      <c r="K20" s="25"/>
      <c r="L20" s="25"/>
    </row>
    <row r="21" spans="1:12" ht="24" customHeight="1">
      <c r="A21" s="1"/>
      <c r="B21" s="1"/>
      <c r="C21" s="1"/>
      <c r="D21" s="1"/>
      <c r="E21" s="1"/>
      <c r="F21" s="1"/>
      <c r="G21" s="1"/>
      <c r="H21" s="1"/>
      <c r="I21" s="1"/>
      <c r="J21" s="1"/>
      <c r="K21" s="1"/>
      <c r="L21" s="1"/>
    </row>
    <row r="22" spans="1:12" ht="30" customHeight="1">
      <c r="A22" s="1"/>
      <c r="B22" s="16" t="s">
        <v>179</v>
      </c>
      <c r="C22" s="16"/>
      <c r="D22" s="16"/>
      <c r="E22" s="16"/>
      <c r="F22" s="16"/>
      <c r="G22" s="16"/>
      <c r="H22" s="16"/>
      <c r="I22" s="16" t="s">
        <v>180</v>
      </c>
      <c r="J22" s="16"/>
      <c r="K22" s="16"/>
      <c r="L22" s="16"/>
    </row>
    <row r="23" spans="1:12" ht="24" customHeight="1">
      <c r="A23" s="1"/>
      <c r="B23" s="1"/>
      <c r="C23" s="1"/>
      <c r="D23" s="1"/>
      <c r="E23" s="1"/>
      <c r="F23" s="1"/>
      <c r="G23" s="1"/>
      <c r="H23" s="1"/>
      <c r="I23" s="1"/>
      <c r="J23" s="1"/>
      <c r="K23" s="1"/>
      <c r="L23" s="1"/>
    </row>
    <row r="24" spans="1:12" ht="30" customHeight="1">
      <c r="A24" s="1"/>
      <c r="B24" s="18" t="s">
        <v>161</v>
      </c>
      <c r="C24" s="18"/>
      <c r="D24" s="18" t="s">
        <v>181</v>
      </c>
      <c r="E24" s="18"/>
      <c r="F24" s="18" t="s">
        <v>182</v>
      </c>
      <c r="G24" s="18"/>
      <c r="H24" s="18"/>
      <c r="I24" s="26" t="s">
        <v>183</v>
      </c>
      <c r="J24" s="26"/>
      <c r="K24" s="26"/>
      <c r="L24" s="26"/>
    </row>
    <row r="25" spans="1:12" ht="34.049999999999997" customHeight="1">
      <c r="A25" s="1"/>
      <c r="B25" s="22" t="str">
        <f>B11</f>
        <v>Base actual</v>
      </c>
      <c r="C25" s="22"/>
      <c r="D25" s="28">
        <f>IF(ISNUMBER(I11),I11,"REVISAR")</f>
        <v>200</v>
      </c>
      <c r="E25" s="21"/>
      <c r="F25" s="29">
        <f>IF(AND(ISNUMBER(I11),ISNUMBER($I$11)),I11-$I$11,"REVISAR")</f>
        <v>0</v>
      </c>
      <c r="G25" s="30"/>
      <c r="H25" s="30"/>
      <c r="I25" s="26"/>
      <c r="J25" s="26"/>
      <c r="K25" s="26"/>
      <c r="L25" s="26"/>
    </row>
    <row r="26" spans="1:12" ht="34.049999999999997" customHeight="1">
      <c r="A26" s="1"/>
      <c r="B26" s="22" t="str">
        <f>B12</f>
        <v>Precio · alternativa A</v>
      </c>
      <c r="C26" s="22"/>
      <c r="D26" s="28">
        <f>IF(ISNUMBER(I12),I12,"REVISAR")</f>
        <v>229</v>
      </c>
      <c r="E26" s="21"/>
      <c r="F26" s="31">
        <f>IF(AND(ISNUMBER(I12),ISNUMBER($I$11)),I12-$I$11,"REVISAR")</f>
        <v>29</v>
      </c>
      <c r="G26" s="32"/>
      <c r="H26" s="32"/>
      <c r="I26" s="26"/>
      <c r="J26" s="26"/>
      <c r="K26" s="26"/>
      <c r="L26" s="26"/>
    </row>
    <row r="27" spans="1:12" ht="34.049999999999997" customHeight="1">
      <c r="A27" s="1"/>
      <c r="B27" s="22" t="str">
        <f>B13</f>
        <v>Precio · alternativa B</v>
      </c>
      <c r="C27" s="22"/>
      <c r="D27" s="28">
        <f>IF(ISNUMBER(I13),I13,"REVISAR")</f>
        <v>267</v>
      </c>
      <c r="E27" s="21"/>
      <c r="F27" s="29">
        <f>IF(AND(ISNUMBER(I13),ISNUMBER($I$11)),I13-$I$11,"REVISAR")</f>
        <v>67</v>
      </c>
      <c r="G27" s="30"/>
      <c r="H27" s="30"/>
      <c r="I27" s="26"/>
      <c r="J27" s="26"/>
      <c r="K27" s="26"/>
      <c r="L27" s="26"/>
    </row>
    <row r="28" spans="1:12" ht="34.049999999999997" customHeight="1">
      <c r="A28" s="1"/>
      <c r="B28" s="22" t="str">
        <f>B14</f>
        <v>Costo variable · alternativa</v>
      </c>
      <c r="C28" s="22"/>
      <c r="D28" s="28">
        <f>IF(ISNUMBER(I14),I14,"REVISAR")</f>
        <v>236</v>
      </c>
      <c r="E28" s="21"/>
      <c r="F28" s="31">
        <f>IF(AND(ISNUMBER(I14),ISNUMBER($I$11)),I14-$I$11,"REVISAR")</f>
        <v>36</v>
      </c>
      <c r="G28" s="32"/>
      <c r="H28" s="32"/>
      <c r="I28" s="1"/>
      <c r="J28" s="1"/>
      <c r="K28" s="1"/>
      <c r="L28" s="1"/>
    </row>
    <row r="29" spans="1:12" ht="34.049999999999997" customHeight="1">
      <c r="A29" s="1"/>
      <c r="B29" s="22" t="str">
        <f>B15</f>
        <v>Costos fijos · alternativa</v>
      </c>
      <c r="C29" s="22"/>
      <c r="D29" s="28">
        <f>IF(ISNUMBER(I15),I15,"REVISAR")</f>
        <v>225</v>
      </c>
      <c r="E29" s="21"/>
      <c r="F29" s="29">
        <f>IF(AND(ISNUMBER(I15),ISNUMBER($I$11)),I15-$I$11,"REVISAR")</f>
        <v>25</v>
      </c>
      <c r="G29" s="30"/>
      <c r="H29" s="30"/>
      <c r="I29" s="23" t="s">
        <v>184</v>
      </c>
      <c r="J29" s="23"/>
      <c r="K29" s="23"/>
      <c r="L29" s="23"/>
    </row>
    <row r="30" spans="1:12" ht="27" customHeight="1">
      <c r="A30" s="1"/>
      <c r="B30" s="1"/>
      <c r="C30" s="1"/>
      <c r="D30" s="1"/>
      <c r="E30" s="1"/>
      <c r="F30" s="1"/>
      <c r="G30" s="1"/>
      <c r="H30" s="1"/>
      <c r="I30" s="23"/>
      <c r="J30" s="23"/>
      <c r="K30" s="23"/>
      <c r="L30" s="23"/>
    </row>
    <row r="31" spans="1:12" ht="27" customHeight="1">
      <c r="A31" s="1"/>
      <c r="B31" s="1"/>
      <c r="C31" s="1"/>
      <c r="D31" s="1"/>
      <c r="E31" s="1"/>
      <c r="F31" s="1"/>
      <c r="G31" s="1"/>
      <c r="H31" s="1"/>
      <c r="I31" s="23"/>
      <c r="J31" s="23"/>
      <c r="K31" s="23"/>
      <c r="L31" s="23"/>
    </row>
    <row r="32" spans="1:12" ht="25.05" customHeight="1">
      <c r="A32" s="1"/>
      <c r="B32" s="20" t="str">
        <f>IF(OR(K11="REVISAR",K12="REVISAR",K13="REVISAR",K14="REVISAR",K15="REVISAR"),"QUÉ MUESTRAN LOS RESULTADOS"&amp;CHAR(10)&amp;"REVISAR: corrige uno o más escenarios antes de comparar.",IF(AND(ISNUMBER(I13),ISNUMBER(I11)),"QUÉ MUESTRAN LOS RESULTADOS"&amp;CHAR(10)&amp;"La alternativa B de precio requiere "&amp;I13&amp;" unidades frente a "&amp;I11&amp;" del caso base. "&amp;IF(I13&gt;'03 Calculadora'!$E$16,"Supera la capacidad declarada ("&amp;'03 Calculadora'!$E$16&amp;" unidades).","Está dentro de la capacidad declarada ("&amp;'03 Calculadora'!$E$16&amp;" unidades)."),"QUÉ MUESTRAN LOS RESULTADOS"&amp;CHAR(10)&amp;"REVISAR: completa o corrige los escenarios antes de comparar resultados."))</f>
        <v>QUÉ MUESTRAN LOS RESULTADOS
La alternativa B de precio requiere 267 unidades frente a 200 del caso base. Supera la capacidad declarada (240 unidades).</v>
      </c>
      <c r="C32" s="20"/>
      <c r="D32" s="20"/>
      <c r="E32" s="20"/>
      <c r="F32" s="20"/>
      <c r="G32" s="20"/>
      <c r="H32" s="20"/>
      <c r="I32" s="23"/>
      <c r="J32" s="23"/>
      <c r="K32" s="23"/>
      <c r="L32" s="23"/>
    </row>
    <row r="33" spans="1:12" ht="25.05" customHeight="1">
      <c r="A33" s="1"/>
      <c r="B33" s="20"/>
      <c r="C33" s="20"/>
      <c r="D33" s="20"/>
      <c r="E33" s="20"/>
      <c r="F33" s="20"/>
      <c r="G33" s="20"/>
      <c r="H33" s="20"/>
      <c r="I33" s="1"/>
      <c r="J33" s="1"/>
      <c r="K33" s="1"/>
      <c r="L33" s="1"/>
    </row>
    <row r="34" spans="1:12" ht="25.05" customHeight="1">
      <c r="A34" s="1"/>
      <c r="B34" s="20"/>
      <c r="C34" s="20"/>
      <c r="D34" s="20"/>
      <c r="E34" s="20"/>
      <c r="F34" s="20"/>
      <c r="G34" s="20"/>
      <c r="H34" s="20"/>
      <c r="I34" s="20" t="s">
        <v>185</v>
      </c>
      <c r="J34" s="20"/>
      <c r="K34" s="20"/>
      <c r="L34" s="20"/>
    </row>
    <row r="35" spans="1:12" ht="25.05" customHeight="1">
      <c r="A35" s="1"/>
      <c r="B35" s="20"/>
      <c r="C35" s="20"/>
      <c r="D35" s="20"/>
      <c r="E35" s="20"/>
      <c r="F35" s="20"/>
      <c r="G35" s="20"/>
      <c r="H35" s="20"/>
      <c r="I35" s="20"/>
      <c r="J35" s="20"/>
      <c r="K35" s="20"/>
      <c r="L35" s="20"/>
    </row>
    <row r="36" spans="1:12" ht="27" customHeight="1">
      <c r="A36" s="1"/>
      <c r="B36" s="1"/>
      <c r="C36" s="1"/>
      <c r="D36" s="1"/>
      <c r="E36" s="1"/>
      <c r="F36" s="1"/>
      <c r="G36" s="1"/>
      <c r="H36" s="1"/>
      <c r="I36" s="20"/>
      <c r="J36" s="20"/>
      <c r="K36" s="20"/>
      <c r="L36" s="20"/>
    </row>
    <row r="37" spans="1:12" ht="25.05" customHeight="1">
      <c r="A37" s="1"/>
      <c r="B37" s="17" t="s">
        <v>186</v>
      </c>
      <c r="C37" s="17"/>
      <c r="D37" s="17"/>
      <c r="E37" s="17"/>
      <c r="F37" s="17"/>
      <c r="G37" s="17"/>
      <c r="H37" s="17"/>
      <c r="I37" s="20"/>
      <c r="J37" s="20"/>
      <c r="K37" s="20"/>
      <c r="L37" s="20"/>
    </row>
    <row r="38" spans="1:12" ht="25.05" customHeight="1">
      <c r="A38" s="1"/>
      <c r="B38" s="17"/>
      <c r="C38" s="17"/>
      <c r="D38" s="17"/>
      <c r="E38" s="17"/>
      <c r="F38" s="17"/>
      <c r="G38" s="17"/>
      <c r="H38" s="17"/>
      <c r="I38" s="1"/>
      <c r="J38" s="1"/>
      <c r="K38" s="1"/>
      <c r="L38" s="1"/>
    </row>
    <row r="39" spans="1:12" ht="25.05" customHeight="1">
      <c r="A39" s="1"/>
      <c r="B39" s="17"/>
      <c r="C39" s="17"/>
      <c r="D39" s="17"/>
      <c r="E39" s="17"/>
      <c r="F39" s="17"/>
      <c r="G39" s="17"/>
      <c r="H39" s="17"/>
      <c r="I39" s="1"/>
      <c r="J39" s="1"/>
      <c r="K39" s="1"/>
      <c r="L39" s="1"/>
    </row>
    <row r="40" spans="1:12" ht="24" customHeight="1">
      <c r="A40" s="1"/>
      <c r="B40" s="1"/>
      <c r="C40" s="1"/>
      <c r="D40" s="1"/>
      <c r="E40" s="1"/>
      <c r="F40" s="1"/>
      <c r="G40" s="1"/>
      <c r="H40" s="1"/>
      <c r="I40" s="1"/>
      <c r="J40" s="1"/>
      <c r="K40" s="1"/>
      <c r="L40" s="1"/>
    </row>
    <row r="41" spans="1:12" ht="24" customHeight="1">
      <c r="A41" s="1"/>
      <c r="B41" s="1"/>
      <c r="C41" s="1"/>
      <c r="D41" s="1"/>
      <c r="E41" s="1"/>
      <c r="F41" s="1"/>
      <c r="G41" s="1"/>
      <c r="H41" s="1"/>
      <c r="I41" s="1"/>
      <c r="J41" s="1"/>
      <c r="K41" s="1"/>
      <c r="L41" s="1"/>
    </row>
    <row r="42" spans="1:12" ht="24" customHeight="1">
      <c r="A42" s="1"/>
      <c r="B42" s="19" t="s">
        <v>187</v>
      </c>
      <c r="C42" s="19"/>
      <c r="D42" s="19"/>
      <c r="E42" s="19"/>
      <c r="F42" s="19"/>
      <c r="G42" s="19"/>
      <c r="H42" s="19"/>
      <c r="I42" s="19"/>
      <c r="J42" s="19"/>
      <c r="K42" s="19"/>
      <c r="L42" s="19"/>
    </row>
    <row r="43" spans="1:12" ht="24" customHeight="1">
      <c r="A43" s="1"/>
      <c r="B43" s="19"/>
      <c r="C43" s="19"/>
      <c r="D43" s="19"/>
      <c r="E43" s="19"/>
      <c r="F43" s="19"/>
      <c r="G43" s="19"/>
      <c r="H43" s="19"/>
      <c r="I43" s="19"/>
      <c r="J43" s="19"/>
      <c r="K43" s="19"/>
      <c r="L43" s="19"/>
    </row>
    <row r="44" spans="1:12" ht="24" customHeight="1">
      <c r="A44" s="1"/>
      <c r="B44" s="19"/>
      <c r="C44" s="19"/>
      <c r="D44" s="19"/>
      <c r="E44" s="19"/>
      <c r="F44" s="19"/>
      <c r="G44" s="19"/>
      <c r="H44" s="19"/>
      <c r="I44" s="19"/>
      <c r="J44" s="19"/>
      <c r="K44" s="19"/>
      <c r="L44" s="19"/>
    </row>
    <row r="45" spans="1:12" ht="24" customHeight="1">
      <c r="A45" s="1"/>
      <c r="B45" s="1"/>
      <c r="C45" s="1"/>
      <c r="D45" s="1"/>
      <c r="E45" s="1"/>
      <c r="F45" s="1"/>
      <c r="G45" s="1"/>
      <c r="H45" s="1"/>
      <c r="I45" s="1"/>
      <c r="J45" s="1"/>
      <c r="K45" s="1"/>
      <c r="L45" s="1"/>
    </row>
    <row r="46" spans="1:12" ht="25.95" customHeight="1">
      <c r="A46" s="1"/>
      <c r="B46" s="27" t="s">
        <v>188</v>
      </c>
      <c r="C46" s="27"/>
      <c r="D46" s="27"/>
      <c r="E46" s="27"/>
      <c r="F46" s="27"/>
      <c r="G46" s="27"/>
      <c r="H46" s="27"/>
      <c r="I46" s="27"/>
      <c r="J46" s="27"/>
      <c r="K46" s="27"/>
      <c r="L46" s="27"/>
    </row>
    <row r="47" spans="1:12" ht="25.95" customHeight="1">
      <c r="A47" s="1"/>
      <c r="B47" s="27"/>
      <c r="C47" s="27"/>
      <c r="D47" s="27"/>
      <c r="E47" s="27"/>
      <c r="F47" s="27"/>
      <c r="G47" s="27"/>
      <c r="H47" s="27"/>
      <c r="I47" s="27"/>
      <c r="J47" s="27"/>
      <c r="K47" s="27"/>
      <c r="L47" s="27"/>
    </row>
    <row r="48" spans="1:12" ht="24" customHeight="1">
      <c r="A48" s="1"/>
      <c r="B48" s="1"/>
      <c r="C48" s="1"/>
      <c r="D48" s="1"/>
      <c r="E48" s="1"/>
      <c r="F48" s="1"/>
      <c r="G48" s="1"/>
      <c r="H48" s="1"/>
      <c r="I48" s="1"/>
      <c r="J48" s="1"/>
      <c r="K48" s="1"/>
      <c r="L48" s="1"/>
    </row>
    <row r="49" spans="1:12" ht="24" customHeight="1">
      <c r="A49" s="1"/>
      <c r="B49" s="1"/>
      <c r="C49" s="1"/>
      <c r="D49" s="1"/>
      <c r="E49" s="1"/>
      <c r="F49" s="1"/>
      <c r="G49" s="1"/>
      <c r="H49" s="1"/>
      <c r="I49" s="1"/>
      <c r="J49" s="1"/>
      <c r="K49" s="1"/>
      <c r="L49" s="1"/>
    </row>
    <row r="50" spans="1:12" ht="24" customHeight="1">
      <c r="A50" s="1"/>
      <c r="B50" s="1"/>
      <c r="C50" s="1"/>
      <c r="D50" s="1"/>
      <c r="E50" s="1"/>
      <c r="F50" s="1"/>
      <c r="G50" s="1"/>
      <c r="H50" s="1"/>
      <c r="I50" s="1"/>
      <c r="J50" s="1"/>
      <c r="K50" s="1"/>
      <c r="L50" s="1"/>
    </row>
    <row r="51" spans="1:12" ht="24" customHeight="1">
      <c r="A51" s="1"/>
      <c r="B51" s="1"/>
      <c r="C51" s="1"/>
      <c r="D51" s="1"/>
      <c r="E51" s="1"/>
      <c r="F51" s="1"/>
      <c r="G51" s="1"/>
      <c r="H51" s="1"/>
      <c r="I51" s="1"/>
      <c r="J51" s="1"/>
      <c r="K51" s="1"/>
      <c r="L51" s="1"/>
    </row>
  </sheetData>
  <sheetProtection sheet="1" objects="1" scenarios="1"/>
  <mergeCells count="33">
    <mergeCell ref="B37:H39"/>
    <mergeCell ref="I34:L37"/>
    <mergeCell ref="B42:L44"/>
    <mergeCell ref="B46:L47"/>
    <mergeCell ref="B24:C24"/>
    <mergeCell ref="D24:E24"/>
    <mergeCell ref="F24:H24"/>
    <mergeCell ref="B25:C25"/>
    <mergeCell ref="D25:E25"/>
    <mergeCell ref="F25:H25"/>
    <mergeCell ref="B26:C26"/>
    <mergeCell ref="D26:E26"/>
    <mergeCell ref="F26:H26"/>
    <mergeCell ref="B27:C27"/>
    <mergeCell ref="D27:E27"/>
    <mergeCell ref="F27:H27"/>
    <mergeCell ref="B28:C28"/>
    <mergeCell ref="B19:L20"/>
    <mergeCell ref="B22:H22"/>
    <mergeCell ref="I22:L22"/>
    <mergeCell ref="I24:L27"/>
    <mergeCell ref="I29:L32"/>
    <mergeCell ref="D28:E28"/>
    <mergeCell ref="F28:H28"/>
    <mergeCell ref="B29:C29"/>
    <mergeCell ref="D29:E29"/>
    <mergeCell ref="F29:H29"/>
    <mergeCell ref="B32:H35"/>
    <mergeCell ref="B2:L3"/>
    <mergeCell ref="B4:L4"/>
    <mergeCell ref="B6:L7"/>
    <mergeCell ref="B9:L9"/>
    <mergeCell ref="B18:L18"/>
  </mergeCells>
  <conditionalFormatting sqref="F25:F29">
    <cfRule type="dataBar" priority="11">
      <dataBar>
        <cfvo type="min"/>
        <cfvo type="max"/>
        <color rgb="FF1C65B0"/>
      </dataBar>
    </cfRule>
    <cfRule type="dataBar" priority="12">
      <dataBar>
        <cfvo type="min"/>
        <cfvo type="max"/>
        <color rgb="FF1C65B0"/>
      </dataBar>
      <extLst>
        <ext xmlns:x14="http://schemas.microsoft.com/office/spreadsheetml/2009/9/main" uri="{B025F937-C7B1-47D3-B67F-A62EFF666E3E}">
          <x14:id>{51EF9B87-F1AC-06DB-4FBB-3D2C78C55DBE}</x14:id>
        </ext>
      </extLst>
    </cfRule>
  </conditionalFormatting>
  <conditionalFormatting sqref="K11:K15">
    <cfRule type="expression" dxfId="1" priority="1">
      <formula>K11="SÍ"</formula>
    </cfRule>
    <cfRule type="expression" dxfId="0" priority="2">
      <formula>K11="NO"</formula>
    </cfRule>
  </conditionalFormatting>
  <dataValidations count="2">
    <dataValidation type="decimal" showErrorMessage="1" errorTitle="Variación fuera de rango" error="Introduce una variación numérica dentro del rango permitido." sqref="C11:D15" xr:uid="{00000000-0002-0000-0300-000000000000}">
      <formula1>-0.95</formula1>
      <formula2>2</formula2>
    </dataValidation>
    <dataValidation type="decimal" showErrorMessage="1" errorTitle="Variación fuera de rango" error="Introduce una variación numérica dentro del rango permitido." sqref="E11:E15" xr:uid="{00000000-0002-0000-0300-000001000000}">
      <formula1>-1000000000</formula1>
      <formula2>1000000000</formula2>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51EF9B87-F1AC-06DB-4FBB-3D2C78C55DBE}">
            <x14:dataBar gradient="0">
              <x14:cfvo type="min"/>
              <x14:cfvo type="max"/>
              <x14:negativeFillColor auto="1"/>
              <x14:axisColor auto="1"/>
            </x14:dataBar>
          </x14:cfRule>
          <xm:sqref>F25:F29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01 Instrucciones</vt:lpstr>
      <vt:lpstr>02 Glosario</vt:lpstr>
      <vt:lpstr>03 Calculadora</vt:lpstr>
      <vt:lpstr>04 Escenarios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2026-10-15T14:48:25Z</dcterms:modified>
</cp:coreProperties>
</file>