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F108717-E009-4BC4-A45F-E02F56BE6E9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Plantilla" sheetId="3" r:id="rId3"/>
    <sheet name="04 Parámetr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0" i="3" l="1"/>
  <c r="Q100" i="3"/>
  <c r="R100" i="3" s="1"/>
  <c r="L100" i="3"/>
  <c r="M100" i="3" s="1"/>
  <c r="N100" i="3" s="1"/>
  <c r="S99" i="3"/>
  <c r="Q99" i="3"/>
  <c r="R99" i="3" s="1"/>
  <c r="L99" i="3"/>
  <c r="O99" i="3" s="1"/>
  <c r="S98" i="3"/>
  <c r="Q98" i="3"/>
  <c r="R98" i="3" s="1"/>
  <c r="L98" i="3"/>
  <c r="P98" i="3" s="1"/>
  <c r="S97" i="3"/>
  <c r="Q97" i="3"/>
  <c r="R97" i="3" s="1"/>
  <c r="L97" i="3"/>
  <c r="M97" i="3" s="1"/>
  <c r="N97" i="3" s="1"/>
  <c r="S96" i="3"/>
  <c r="Q96" i="3"/>
  <c r="R96" i="3" s="1"/>
  <c r="L96" i="3"/>
  <c r="O96" i="3" s="1"/>
  <c r="S95" i="3"/>
  <c r="Q95" i="3"/>
  <c r="R95" i="3" s="1"/>
  <c r="L95" i="3"/>
  <c r="O95" i="3" s="1"/>
  <c r="S94" i="3"/>
  <c r="Q94" i="3"/>
  <c r="R94" i="3" s="1"/>
  <c r="L94" i="3"/>
  <c r="M94" i="3" s="1"/>
  <c r="N94" i="3" s="1"/>
  <c r="S93" i="3"/>
  <c r="Q93" i="3"/>
  <c r="R93" i="3" s="1"/>
  <c r="L93" i="3"/>
  <c r="O93" i="3" s="1"/>
  <c r="S92" i="3"/>
  <c r="Q92" i="3"/>
  <c r="R92" i="3" s="1"/>
  <c r="L92" i="3"/>
  <c r="M92" i="3" s="1"/>
  <c r="N92" i="3" s="1"/>
  <c r="S91" i="3"/>
  <c r="Q91" i="3"/>
  <c r="R91" i="3" s="1"/>
  <c r="L91" i="3"/>
  <c r="M91" i="3" s="1"/>
  <c r="N91" i="3" s="1"/>
  <c r="S90" i="3"/>
  <c r="Q90" i="3"/>
  <c r="R90" i="3" s="1"/>
  <c r="L90" i="3"/>
  <c r="O90" i="3" s="1"/>
  <c r="S89" i="3"/>
  <c r="Q89" i="3"/>
  <c r="R89" i="3" s="1"/>
  <c r="L89" i="3"/>
  <c r="P89" i="3" s="1"/>
  <c r="S88" i="3"/>
  <c r="Q88" i="3"/>
  <c r="R88" i="3" s="1"/>
  <c r="L88" i="3"/>
  <c r="M88" i="3" s="1"/>
  <c r="N88" i="3" s="1"/>
  <c r="S87" i="3"/>
  <c r="Q87" i="3"/>
  <c r="R87" i="3" s="1"/>
  <c r="L87" i="3"/>
  <c r="O87" i="3" s="1"/>
  <c r="S86" i="3"/>
  <c r="Q86" i="3"/>
  <c r="R86" i="3" s="1"/>
  <c r="L86" i="3"/>
  <c r="P86" i="3" s="1"/>
  <c r="S85" i="3"/>
  <c r="Q85" i="3"/>
  <c r="R85" i="3" s="1"/>
  <c r="L85" i="3"/>
  <c r="M85" i="3" s="1"/>
  <c r="N85" i="3" s="1"/>
  <c r="S84" i="3"/>
  <c r="Q84" i="3"/>
  <c r="R84" i="3" s="1"/>
  <c r="L84" i="3"/>
  <c r="O84" i="3" s="1"/>
  <c r="S83" i="3"/>
  <c r="Q83" i="3"/>
  <c r="R83" i="3" s="1"/>
  <c r="L83" i="3"/>
  <c r="P83" i="3" s="1"/>
  <c r="S82" i="3"/>
  <c r="Q82" i="3"/>
  <c r="R82" i="3" s="1"/>
  <c r="L82" i="3"/>
  <c r="M82" i="3" s="1"/>
  <c r="N82" i="3" s="1"/>
  <c r="S81" i="3"/>
  <c r="Q81" i="3"/>
  <c r="R81" i="3" s="1"/>
  <c r="L81" i="3"/>
  <c r="O81" i="3" s="1"/>
  <c r="S80" i="3"/>
  <c r="Q80" i="3"/>
  <c r="R80" i="3" s="1"/>
  <c r="L80" i="3"/>
  <c r="P80" i="3" s="1"/>
  <c r="S79" i="3"/>
  <c r="Q79" i="3"/>
  <c r="R79" i="3" s="1"/>
  <c r="L79" i="3"/>
  <c r="M79" i="3" s="1"/>
  <c r="N79" i="3" s="1"/>
  <c r="S78" i="3"/>
  <c r="Q78" i="3"/>
  <c r="R78" i="3" s="1"/>
  <c r="L78" i="3"/>
  <c r="O78" i="3" s="1"/>
  <c r="S77" i="3"/>
  <c r="Q77" i="3"/>
  <c r="R77" i="3" s="1"/>
  <c r="L77" i="3"/>
  <c r="P77" i="3" s="1"/>
  <c r="S76" i="3"/>
  <c r="Q76" i="3"/>
  <c r="R76" i="3" s="1"/>
  <c r="L76" i="3"/>
  <c r="M76" i="3" s="1"/>
  <c r="N76" i="3" s="1"/>
  <c r="S75" i="3"/>
  <c r="Q75" i="3"/>
  <c r="R75" i="3" s="1"/>
  <c r="L75" i="3"/>
  <c r="O75" i="3" s="1"/>
  <c r="S74" i="3"/>
  <c r="Q74" i="3"/>
  <c r="R74" i="3" s="1"/>
  <c r="L74" i="3"/>
  <c r="P74" i="3" s="1"/>
  <c r="S73" i="3"/>
  <c r="Q73" i="3"/>
  <c r="R73" i="3" s="1"/>
  <c r="L73" i="3"/>
  <c r="M73" i="3" s="1"/>
  <c r="N73" i="3" s="1"/>
  <c r="S72" i="3"/>
  <c r="Q72" i="3"/>
  <c r="R72" i="3" s="1"/>
  <c r="L72" i="3"/>
  <c r="O72" i="3" s="1"/>
  <c r="S71" i="3"/>
  <c r="Q71" i="3"/>
  <c r="R71" i="3" s="1"/>
  <c r="L71" i="3"/>
  <c r="P71" i="3" s="1"/>
  <c r="S70" i="3"/>
  <c r="Q70" i="3"/>
  <c r="R70" i="3" s="1"/>
  <c r="L70" i="3"/>
  <c r="M70" i="3" s="1"/>
  <c r="N70" i="3" s="1"/>
  <c r="S69" i="3"/>
  <c r="Q69" i="3"/>
  <c r="R69" i="3" s="1"/>
  <c r="L69" i="3"/>
  <c r="O69" i="3" s="1"/>
  <c r="S68" i="3"/>
  <c r="Q68" i="3"/>
  <c r="R68" i="3" s="1"/>
  <c r="L68" i="3"/>
  <c r="P68" i="3" s="1"/>
  <c r="S67" i="3"/>
  <c r="Q67" i="3"/>
  <c r="R67" i="3" s="1"/>
  <c r="L67" i="3"/>
  <c r="M67" i="3" s="1"/>
  <c r="N67" i="3" s="1"/>
  <c r="S66" i="3"/>
  <c r="Q66" i="3"/>
  <c r="R66" i="3" s="1"/>
  <c r="L66" i="3"/>
  <c r="O66" i="3" s="1"/>
  <c r="S65" i="3"/>
  <c r="Q65" i="3"/>
  <c r="R65" i="3" s="1"/>
  <c r="L65" i="3"/>
  <c r="M65" i="3" s="1"/>
  <c r="N65" i="3" s="1"/>
  <c r="S64" i="3"/>
  <c r="Q64" i="3"/>
  <c r="R64" i="3" s="1"/>
  <c r="L64" i="3"/>
  <c r="M64" i="3" s="1"/>
  <c r="N64" i="3" s="1"/>
  <c r="S63" i="3"/>
  <c r="Q63" i="3"/>
  <c r="R63" i="3" s="1"/>
  <c r="L63" i="3"/>
  <c r="O63" i="3" s="1"/>
  <c r="S62" i="3"/>
  <c r="Q62" i="3"/>
  <c r="R62" i="3" s="1"/>
  <c r="L62" i="3"/>
  <c r="O62" i="3" s="1"/>
  <c r="S61" i="3"/>
  <c r="Q61" i="3"/>
  <c r="R61" i="3" s="1"/>
  <c r="L61" i="3"/>
  <c r="M61" i="3" s="1"/>
  <c r="N61" i="3" s="1"/>
  <c r="S60" i="3"/>
  <c r="Q60" i="3"/>
  <c r="R60" i="3" s="1"/>
  <c r="L60" i="3"/>
  <c r="O60" i="3" s="1"/>
  <c r="S59" i="3"/>
  <c r="Q59" i="3"/>
  <c r="R59" i="3" s="1"/>
  <c r="L59" i="3"/>
  <c r="P59" i="3" s="1"/>
  <c r="S58" i="3"/>
  <c r="Q58" i="3"/>
  <c r="R58" i="3" s="1"/>
  <c r="L58" i="3"/>
  <c r="O58" i="3" s="1"/>
  <c r="S57" i="3"/>
  <c r="Q57" i="3"/>
  <c r="R57" i="3" s="1"/>
  <c r="L57" i="3"/>
  <c r="O57" i="3" s="1"/>
  <c r="S56" i="3"/>
  <c r="Q56" i="3"/>
  <c r="R56" i="3" s="1"/>
  <c r="L56" i="3"/>
  <c r="P56" i="3" s="1"/>
  <c r="S55" i="3"/>
  <c r="Q55" i="3"/>
  <c r="R55" i="3" s="1"/>
  <c r="L55" i="3"/>
  <c r="O55" i="3" s="1"/>
  <c r="S54" i="3"/>
  <c r="Q54" i="3"/>
  <c r="R54" i="3" s="1"/>
  <c r="L54" i="3"/>
  <c r="O54" i="3" s="1"/>
  <c r="S53" i="3"/>
  <c r="Q53" i="3"/>
  <c r="R53" i="3" s="1"/>
  <c r="L53" i="3"/>
  <c r="O53" i="3" s="1"/>
  <c r="S52" i="3"/>
  <c r="Q52" i="3"/>
  <c r="R52" i="3" s="1"/>
  <c r="L52" i="3"/>
  <c r="O52" i="3" s="1"/>
  <c r="S51" i="3"/>
  <c r="Q51" i="3"/>
  <c r="R51" i="3" s="1"/>
  <c r="L51" i="3"/>
  <c r="O51" i="3" s="1"/>
  <c r="S50" i="3"/>
  <c r="Q50" i="3"/>
  <c r="R50" i="3" s="1"/>
  <c r="L50" i="3"/>
  <c r="P50" i="3" s="1"/>
  <c r="S49" i="3"/>
  <c r="Q49" i="3"/>
  <c r="R49" i="3" s="1"/>
  <c r="L49" i="3"/>
  <c r="O49" i="3" s="1"/>
  <c r="S48" i="3"/>
  <c r="Q48" i="3"/>
  <c r="R48" i="3" s="1"/>
  <c r="L48" i="3"/>
  <c r="O48" i="3" s="1"/>
  <c r="S47" i="3"/>
  <c r="Q47" i="3"/>
  <c r="R47" i="3" s="1"/>
  <c r="L47" i="3"/>
  <c r="M47" i="3" s="1"/>
  <c r="N47" i="3" s="1"/>
  <c r="S46" i="3"/>
  <c r="Q46" i="3"/>
  <c r="R46" i="3" s="1"/>
  <c r="L46" i="3"/>
  <c r="O46" i="3" s="1"/>
  <c r="S45" i="3"/>
  <c r="Q45" i="3"/>
  <c r="R45" i="3" s="1"/>
  <c r="L45" i="3"/>
  <c r="O45" i="3" s="1"/>
  <c r="S44" i="3"/>
  <c r="Q44" i="3"/>
  <c r="R44" i="3" s="1"/>
  <c r="L44" i="3"/>
  <c r="O44" i="3" s="1"/>
  <c r="S43" i="3"/>
  <c r="Q43" i="3"/>
  <c r="R43" i="3" s="1"/>
  <c r="L43" i="3"/>
  <c r="O43" i="3" s="1"/>
  <c r="S42" i="3"/>
  <c r="Q42" i="3"/>
  <c r="R42" i="3" s="1"/>
  <c r="L42" i="3"/>
  <c r="O42" i="3" s="1"/>
  <c r="S41" i="3"/>
  <c r="Q41" i="3"/>
  <c r="R41" i="3" s="1"/>
  <c r="L41" i="3"/>
  <c r="P41" i="3" s="1"/>
  <c r="S40" i="3"/>
  <c r="Q40" i="3"/>
  <c r="R40" i="3" s="1"/>
  <c r="L40" i="3"/>
  <c r="O40" i="3" s="1"/>
  <c r="S39" i="3"/>
  <c r="Q39" i="3"/>
  <c r="R39" i="3" s="1"/>
  <c r="L39" i="3"/>
  <c r="O39" i="3" s="1"/>
  <c r="S38" i="3"/>
  <c r="Q38" i="3"/>
  <c r="R38" i="3" s="1"/>
  <c r="L38" i="3"/>
  <c r="P38" i="3" s="1"/>
  <c r="S37" i="3"/>
  <c r="Q37" i="3"/>
  <c r="R37" i="3" s="1"/>
  <c r="L37" i="3"/>
  <c r="O37" i="3" s="1"/>
  <c r="S36" i="3"/>
  <c r="Q36" i="3"/>
  <c r="R36" i="3" s="1"/>
  <c r="L36" i="3"/>
  <c r="O36" i="3" s="1"/>
  <c r="S35" i="3"/>
  <c r="Q35" i="3"/>
  <c r="R35" i="3" s="1"/>
  <c r="L35" i="3"/>
  <c r="M35" i="3" s="1"/>
  <c r="N35" i="3" s="1"/>
  <c r="S34" i="3"/>
  <c r="Q34" i="3"/>
  <c r="R34" i="3" s="1"/>
  <c r="L34" i="3"/>
  <c r="O34" i="3" s="1"/>
  <c r="S33" i="3"/>
  <c r="Q33" i="3"/>
  <c r="R33" i="3" s="1"/>
  <c r="L33" i="3"/>
  <c r="O33" i="3" s="1"/>
  <c r="S32" i="3"/>
  <c r="Q32" i="3"/>
  <c r="R32" i="3" s="1"/>
  <c r="L32" i="3"/>
  <c r="P32" i="3" s="1"/>
  <c r="S31" i="3"/>
  <c r="Q31" i="3"/>
  <c r="R31" i="3" s="1"/>
  <c r="L31" i="3"/>
  <c r="O31" i="3" s="1"/>
  <c r="S30" i="3"/>
  <c r="Q30" i="3"/>
  <c r="R30" i="3" s="1"/>
  <c r="L30" i="3"/>
  <c r="O30" i="3" s="1"/>
  <c r="S29" i="3"/>
  <c r="Q29" i="3"/>
  <c r="R29" i="3" s="1"/>
  <c r="L29" i="3"/>
  <c r="P29" i="3" s="1"/>
  <c r="S28" i="3"/>
  <c r="Q28" i="3"/>
  <c r="R28" i="3" s="1"/>
  <c r="L28" i="3"/>
  <c r="O28" i="3" s="1"/>
  <c r="S27" i="3"/>
  <c r="Q27" i="3"/>
  <c r="R27" i="3" s="1"/>
  <c r="L27" i="3"/>
  <c r="O27" i="3" s="1"/>
  <c r="S26" i="3"/>
  <c r="Q26" i="3"/>
  <c r="R26" i="3" s="1"/>
  <c r="L26" i="3"/>
  <c r="P26" i="3" s="1"/>
  <c r="S25" i="3"/>
  <c r="Q25" i="3"/>
  <c r="R25" i="3" s="1"/>
  <c r="L25" i="3"/>
  <c r="O25" i="3" s="1"/>
  <c r="S24" i="3"/>
  <c r="Q24" i="3"/>
  <c r="R24" i="3" s="1"/>
  <c r="L24" i="3"/>
  <c r="O24" i="3" s="1"/>
  <c r="S23" i="3"/>
  <c r="Q23" i="3"/>
  <c r="R23" i="3" s="1"/>
  <c r="L23" i="3"/>
  <c r="P23" i="3" s="1"/>
  <c r="S22" i="3"/>
  <c r="Q22" i="3"/>
  <c r="R22" i="3" s="1"/>
  <c r="L22" i="3"/>
  <c r="O22" i="3" s="1"/>
  <c r="S21" i="3"/>
  <c r="Q21" i="3"/>
  <c r="R21" i="3" s="1"/>
  <c r="L21" i="3"/>
  <c r="O21" i="3" s="1"/>
  <c r="S20" i="3"/>
  <c r="Q20" i="3"/>
  <c r="R20" i="3" s="1"/>
  <c r="L20" i="3"/>
  <c r="P20" i="3" s="1"/>
  <c r="S19" i="3"/>
  <c r="Q19" i="3"/>
  <c r="R19" i="3" s="1"/>
  <c r="L19" i="3"/>
  <c r="O19" i="3" s="1"/>
  <c r="S18" i="3"/>
  <c r="Q18" i="3"/>
  <c r="R18" i="3" s="1"/>
  <c r="L18" i="3"/>
  <c r="O18" i="3" s="1"/>
  <c r="S17" i="3"/>
  <c r="Q17" i="3"/>
  <c r="R17" i="3" s="1"/>
  <c r="L17" i="3"/>
  <c r="O17" i="3" s="1"/>
  <c r="S16" i="3"/>
  <c r="Q16" i="3"/>
  <c r="R16" i="3" s="1"/>
  <c r="L16" i="3"/>
  <c r="O16" i="3" s="1"/>
  <c r="L15" i="3"/>
  <c r="O15" i="3" s="1"/>
  <c r="L14" i="3"/>
  <c r="L13" i="3"/>
  <c r="M13" i="3" s="1"/>
  <c r="N13" i="3" s="1"/>
  <c r="L12" i="3"/>
  <c r="O12" i="3" s="1"/>
  <c r="L11" i="3"/>
  <c r="P55" i="3" l="1"/>
  <c r="P45" i="3"/>
  <c r="P64" i="3"/>
  <c r="P90" i="3"/>
  <c r="P96" i="3"/>
  <c r="P24" i="3"/>
  <c r="P37" i="3"/>
  <c r="P40" i="3"/>
  <c r="P43" i="3"/>
  <c r="M46" i="3"/>
  <c r="N46" i="3" s="1"/>
  <c r="P12" i="3"/>
  <c r="P27" i="3"/>
  <c r="P30" i="3"/>
  <c r="P84" i="3"/>
  <c r="M19" i="3"/>
  <c r="N19" i="3" s="1"/>
  <c r="M22" i="3"/>
  <c r="N22" i="3" s="1"/>
  <c r="P81" i="3"/>
  <c r="P19" i="3"/>
  <c r="P22" i="3"/>
  <c r="M25" i="3"/>
  <c r="N25" i="3" s="1"/>
  <c r="P99" i="3"/>
  <c r="P25" i="3"/>
  <c r="M28" i="3"/>
  <c r="N28" i="3" s="1"/>
  <c r="P33" i="3"/>
  <c r="M40" i="3"/>
  <c r="N40" i="3" s="1"/>
  <c r="M43" i="3"/>
  <c r="N43" i="3" s="1"/>
  <c r="P51" i="3"/>
  <c r="M58" i="3"/>
  <c r="N58" i="3" s="1"/>
  <c r="P61" i="3"/>
  <c r="P75" i="3"/>
  <c r="P58" i="3"/>
  <c r="P48" i="3"/>
  <c r="P15" i="3"/>
  <c r="P18" i="3"/>
  <c r="P28" i="3"/>
  <c r="M31" i="3"/>
  <c r="N31" i="3" s="1"/>
  <c r="P36" i="3"/>
  <c r="P46" i="3"/>
  <c r="M49" i="3"/>
  <c r="N49" i="3" s="1"/>
  <c r="P54" i="3"/>
  <c r="P78" i="3"/>
  <c r="M16" i="3"/>
  <c r="N16" i="3" s="1"/>
  <c r="P21" i="3"/>
  <c r="P31" i="3"/>
  <c r="M34" i="3"/>
  <c r="N34" i="3" s="1"/>
  <c r="P39" i="3"/>
  <c r="P49" i="3"/>
  <c r="M52" i="3"/>
  <c r="N52" i="3" s="1"/>
  <c r="P57" i="3"/>
  <c r="P72" i="3"/>
  <c r="P69" i="3"/>
  <c r="P16" i="3"/>
  <c r="P34" i="3"/>
  <c r="M37" i="3"/>
  <c r="N37" i="3" s="1"/>
  <c r="P42" i="3"/>
  <c r="P52" i="3"/>
  <c r="M55" i="3"/>
  <c r="N55" i="3" s="1"/>
  <c r="P60" i="3"/>
  <c r="P63" i="3"/>
  <c r="P66" i="3"/>
  <c r="P93" i="3"/>
  <c r="P87" i="3"/>
  <c r="M11" i="3"/>
  <c r="N11" i="3" s="1"/>
  <c r="M14" i="3"/>
  <c r="N14" i="3" s="1"/>
  <c r="M32" i="3"/>
  <c r="N32" i="3" s="1"/>
  <c r="M56" i="3"/>
  <c r="N56" i="3" s="1"/>
  <c r="M59" i="3"/>
  <c r="N59" i="3" s="1"/>
  <c r="M62" i="3"/>
  <c r="N62" i="3" s="1"/>
  <c r="M71" i="3"/>
  <c r="N71" i="3" s="1"/>
  <c r="M74" i="3"/>
  <c r="N74" i="3" s="1"/>
  <c r="M86" i="3"/>
  <c r="N86" i="3" s="1"/>
  <c r="M89" i="3"/>
  <c r="N89" i="3" s="1"/>
  <c r="O20" i="3"/>
  <c r="O23" i="3"/>
  <c r="O26" i="3"/>
  <c r="O29" i="3"/>
  <c r="O32" i="3"/>
  <c r="O35" i="3"/>
  <c r="O41" i="3"/>
  <c r="O50" i="3"/>
  <c r="O56" i="3"/>
  <c r="O59" i="3"/>
  <c r="O65" i="3"/>
  <c r="O68" i="3"/>
  <c r="O77" i="3"/>
  <c r="O92" i="3"/>
  <c r="O13" i="3"/>
  <c r="O61" i="3"/>
  <c r="O64" i="3"/>
  <c r="O67" i="3"/>
  <c r="O70" i="3"/>
  <c r="O73" i="3"/>
  <c r="O76" i="3"/>
  <c r="O79" i="3"/>
  <c r="O82" i="3"/>
  <c r="O85" i="3"/>
  <c r="O88" i="3"/>
  <c r="O91" i="3"/>
  <c r="O94" i="3"/>
  <c r="O97" i="3"/>
  <c r="O100" i="3"/>
  <c r="M23" i="3"/>
  <c r="N23" i="3" s="1"/>
  <c r="M26" i="3"/>
  <c r="N26" i="3" s="1"/>
  <c r="M38" i="3"/>
  <c r="N38" i="3" s="1"/>
  <c r="M41" i="3"/>
  <c r="N41" i="3" s="1"/>
  <c r="M50" i="3"/>
  <c r="N50" i="3" s="1"/>
  <c r="M68" i="3"/>
  <c r="N68" i="3" s="1"/>
  <c r="M77" i="3"/>
  <c r="N77" i="3" s="1"/>
  <c r="M80" i="3"/>
  <c r="N80" i="3" s="1"/>
  <c r="M83" i="3"/>
  <c r="N83" i="3" s="1"/>
  <c r="M95" i="3"/>
  <c r="N95" i="3" s="1"/>
  <c r="M98" i="3"/>
  <c r="N98" i="3" s="1"/>
  <c r="O11" i="3"/>
  <c r="O14" i="3"/>
  <c r="O38" i="3"/>
  <c r="O47" i="3"/>
  <c r="O71" i="3"/>
  <c r="O74" i="3"/>
  <c r="O80" i="3"/>
  <c r="O83" i="3"/>
  <c r="O86" i="3"/>
  <c r="O89" i="3"/>
  <c r="O98" i="3"/>
  <c r="P67" i="3"/>
  <c r="P70" i="3"/>
  <c r="P73" i="3"/>
  <c r="P76" i="3"/>
  <c r="P79" i="3"/>
  <c r="P82" i="3"/>
  <c r="P85" i="3"/>
  <c r="P88" i="3"/>
  <c r="P91" i="3"/>
  <c r="P94" i="3"/>
  <c r="P97" i="3"/>
  <c r="P100" i="3"/>
  <c r="M15" i="3"/>
  <c r="N15" i="3" s="1"/>
  <c r="Q15" i="3" s="1"/>
  <c r="M18" i="3"/>
  <c r="N18" i="3" s="1"/>
  <c r="M21" i="3"/>
  <c r="N21" i="3" s="1"/>
  <c r="M24" i="3"/>
  <c r="N24" i="3" s="1"/>
  <c r="M27" i="3"/>
  <c r="N27" i="3" s="1"/>
  <c r="M30" i="3"/>
  <c r="N30" i="3" s="1"/>
  <c r="M33" i="3"/>
  <c r="N33" i="3" s="1"/>
  <c r="M36" i="3"/>
  <c r="N36" i="3" s="1"/>
  <c r="M39" i="3"/>
  <c r="N39" i="3" s="1"/>
  <c r="M42" i="3"/>
  <c r="N42" i="3" s="1"/>
  <c r="M45" i="3"/>
  <c r="N45" i="3" s="1"/>
  <c r="M48" i="3"/>
  <c r="N48" i="3" s="1"/>
  <c r="M51" i="3"/>
  <c r="N51" i="3" s="1"/>
  <c r="M54" i="3"/>
  <c r="N54" i="3" s="1"/>
  <c r="M57" i="3"/>
  <c r="N57" i="3" s="1"/>
  <c r="M60" i="3"/>
  <c r="N60" i="3" s="1"/>
  <c r="M63" i="3"/>
  <c r="N63" i="3" s="1"/>
  <c r="M66" i="3"/>
  <c r="N66" i="3" s="1"/>
  <c r="M69" i="3"/>
  <c r="N69" i="3" s="1"/>
  <c r="M72" i="3"/>
  <c r="N72" i="3" s="1"/>
  <c r="M75" i="3"/>
  <c r="N75" i="3" s="1"/>
  <c r="M78" i="3"/>
  <c r="N78" i="3" s="1"/>
  <c r="M81" i="3"/>
  <c r="N81" i="3" s="1"/>
  <c r="M84" i="3"/>
  <c r="N84" i="3" s="1"/>
  <c r="M87" i="3"/>
  <c r="N87" i="3" s="1"/>
  <c r="M90" i="3"/>
  <c r="N90" i="3" s="1"/>
  <c r="M93" i="3"/>
  <c r="N93" i="3" s="1"/>
  <c r="M96" i="3"/>
  <c r="N96" i="3" s="1"/>
  <c r="M99" i="3"/>
  <c r="N99" i="3" s="1"/>
  <c r="M17" i="3"/>
  <c r="N17" i="3" s="1"/>
  <c r="M20" i="3"/>
  <c r="N20" i="3" s="1"/>
  <c r="M29" i="3"/>
  <c r="N29" i="3" s="1"/>
  <c r="M44" i="3"/>
  <c r="N44" i="3" s="1"/>
  <c r="M53" i="3"/>
  <c r="N53" i="3" s="1"/>
  <c r="P13" i="3"/>
  <c r="Q13" i="3" s="1"/>
  <c r="M12" i="3"/>
  <c r="N12" i="3" s="1"/>
  <c r="P11" i="3"/>
  <c r="Q11" i="3" s="1"/>
  <c r="P14" i="3"/>
  <c r="P17" i="3"/>
  <c r="P35" i="3"/>
  <c r="P44" i="3"/>
  <c r="P47" i="3"/>
  <c r="P53" i="3"/>
  <c r="P62" i="3"/>
  <c r="P65" i="3"/>
  <c r="P92" i="3"/>
  <c r="P95" i="3"/>
  <c r="Q12" i="3" l="1"/>
  <c r="Q14" i="3"/>
  <c r="P6" i="3" s="1"/>
  <c r="S13" i="3"/>
  <c r="R13" i="3"/>
  <c r="S11" i="3"/>
  <c r="R11" i="3"/>
  <c r="S15" i="3"/>
  <c r="R15" i="3"/>
  <c r="B106" i="3" l="1"/>
  <c r="S12" i="3"/>
  <c r="H8" i="3" s="1"/>
  <c r="J6" i="3" s="1"/>
  <c r="R12" i="3"/>
  <c r="M6" i="3"/>
  <c r="B108" i="3"/>
  <c r="B109" i="3"/>
  <c r="B110" i="3"/>
  <c r="B111" i="3"/>
  <c r="B112" i="3"/>
  <c r="R14" i="3"/>
  <c r="S14" i="3"/>
  <c r="B107" i="3"/>
  <c r="A6" i="3" l="1"/>
  <c r="D6" i="3"/>
  <c r="G6" i="3"/>
</calcChain>
</file>

<file path=xl/sharedStrings.xml><?xml version="1.0" encoding="utf-8"?>
<sst xmlns="http://schemas.openxmlformats.org/spreadsheetml/2006/main" count="343" uniqueCount="285">
  <si>
    <t>Plantilla de análisis de demanda</t>
  </si>
  <si>
    <t>Instrucciones claras para estimar demanda, ventas esperadas, margen, capacidad y decisión inicial.</t>
  </si>
  <si>
    <t>Cómo usar esta plantilla</t>
  </si>
  <si>
    <t>Paso</t>
  </si>
  <si>
    <t>Qué debes hacer</t>
  </si>
  <si>
    <t>Dónde hacerlo</t>
  </si>
  <si>
    <t>1</t>
  </si>
  <si>
    <t>Lee estas instrucciones y el glosario para entender cada dato antes de editar.</t>
  </si>
  <si>
    <t>Hojas 01 y 02</t>
  </si>
  <si>
    <t>2</t>
  </si>
  <si>
    <t>Ve a la hoja 03 Plantilla. Allí encontrarás un ejemplo completo de una tienda online de oficina en casa.</t>
  </si>
  <si>
    <t>Hoja 03</t>
  </si>
  <si>
    <t>3</t>
  </si>
  <si>
    <t>Hoja 03, columnas A:K</t>
  </si>
  <si>
    <t>4</t>
  </si>
  <si>
    <t>5</t>
  </si>
  <si>
    <t>6</t>
  </si>
  <si>
    <t>Qué datos debes capturar</t>
  </si>
  <si>
    <t>Dato</t>
  </si>
  <si>
    <t>Qué significa</t>
  </si>
  <si>
    <t>Recomendación práctica</t>
  </si>
  <si>
    <t>Producto o servicio</t>
  </si>
  <si>
    <t>Lo que vas a analizar.</t>
  </si>
  <si>
    <t>Sé específico. Ejemplo: sillas ergonómicas económicas, no “muebles”.</t>
  </si>
  <si>
    <t>Canal</t>
  </si>
  <si>
    <t>Lugar donde aparece o se convierte la demanda.</t>
  </si>
  <si>
    <t>Usa el canal principal: ecommerce, tienda física, WhatsApp, Instagram o marketplace.</t>
  </si>
  <si>
    <t>Periodo</t>
  </si>
  <si>
    <t>Tiempo que quieres analizar.</t>
  </si>
  <si>
    <t>Personas interesadas</t>
  </si>
  <si>
    <t>Conversión esperada</t>
  </si>
  <si>
    <t>Porcentaje de interesados que podrían comprar.</t>
  </si>
  <si>
    <t>Usa un supuesto prudente. Si no tienes datos, empieza con un escenario conservador.</t>
  </si>
  <si>
    <t>Frecuencia de compra</t>
  </si>
  <si>
    <t>Veces que cada cliente compraría en el periodo.</t>
  </si>
  <si>
    <t>Precio promedio</t>
  </si>
  <si>
    <t>Precio unitario esperado.</t>
  </si>
  <si>
    <t>Usa el precio después de descuentos frecuentes si aplica.</t>
  </si>
  <si>
    <t>Margen bruto</t>
  </si>
  <si>
    <t>Porcentaje que queda después del costo directo del producto o servicio.</t>
  </si>
  <si>
    <t>No confundas ventas con ganancia. La plantilla calcula el margen bruto estimado.</t>
  </si>
  <si>
    <t>Capacidad disponible</t>
  </si>
  <si>
    <t>Cantidad máxima que puedes vender, producir, entregar o atender en el periodo.</t>
  </si>
  <si>
    <t>Incluye límites de inventario, personal, cocina, taller, bodega o proveedor.</t>
  </si>
  <si>
    <t>Compra mínima</t>
  </si>
  <si>
    <t>Si no aplica, escribe 0.</t>
  </si>
  <si>
    <t>Resultado</t>
  </si>
  <si>
    <t>Acción recomendada</t>
  </si>
  <si>
    <t>Reglas de mantenimiento</t>
  </si>
  <si>
    <t>Regla</t>
  </si>
  <si>
    <t>Por qué importa</t>
  </si>
  <si>
    <t>Edita solo columnas A:K de la hoja 03.</t>
  </si>
  <si>
    <t>Evita mezclar productos, canales o periodos distintos en la misma fila.</t>
  </si>
  <si>
    <t>Comparar una semana contra un mes puede distorsionar la demanda.</t>
  </si>
  <si>
    <t>El ejemplo está incluido solo para mostrar cómo debe llenarse.</t>
  </si>
  <si>
    <t>La hoja tiene validaciones para reducir errores al capturar datos.</t>
  </si>
  <si>
    <t>Glosario de la plantilla</t>
  </si>
  <si>
    <t>Términos usados para capturar datos, calcular demanda y tomar decisiones.</t>
  </si>
  <si>
    <t>Término</t>
  </si>
  <si>
    <t>Definición simple</t>
  </si>
  <si>
    <t>Cómo se usa en la plantilla</t>
  </si>
  <si>
    <t>Ejemplo</t>
  </si>
  <si>
    <t>Análisis de demanda</t>
  </si>
  <si>
    <t>Proceso para estimar cuántas unidades podrían comprar los clientes en un periodo.</t>
  </si>
  <si>
    <t>Es el objetivo general de la hoja 03.</t>
  </si>
  <si>
    <t>Estimar si conviene comprar sillas ergonómicas.</t>
  </si>
  <si>
    <t>Elemento específico que quieres analizar.</t>
  </si>
  <si>
    <t>Se captura en la columna B.</t>
  </si>
  <si>
    <t>Sillas ergonómicas económicas.</t>
  </si>
  <si>
    <t>Medio donde aparece el interés o se concreta la venta.</t>
  </si>
  <si>
    <t>Se captura en la columna C.</t>
  </si>
  <si>
    <t>Ecommerce, WhatsApp o marketplace.</t>
  </si>
  <si>
    <t>Tiempo que cubre el análisis.</t>
  </si>
  <si>
    <t>Se captura en la columna D.</t>
  </si>
  <si>
    <t>30 días, semana o mes.</t>
  </si>
  <si>
    <t>Clientes potenciales que mostraron interés real.</t>
  </si>
  <si>
    <t>Se captura en la columna E.</t>
  </si>
  <si>
    <t>120 personas preguntaron por sillas.</t>
  </si>
  <si>
    <t>Tasa de conversión esperada</t>
  </si>
  <si>
    <t>Se captura en la columna F.</t>
  </si>
  <si>
    <t>25% de los interesados compra.</t>
  </si>
  <si>
    <t>Cantidad de veces que una persona compraría en el periodo.</t>
  </si>
  <si>
    <t>Se captura en la columna G.</t>
  </si>
  <si>
    <t>1 compra al mes.</t>
  </si>
  <si>
    <t>Precio unitario esperado del producto o servicio.</t>
  </si>
  <si>
    <t>Se captura en la columna H.</t>
  </si>
  <si>
    <t>85 USD por silla.</t>
  </si>
  <si>
    <t>Porcentaje que queda después del costo directo.</t>
  </si>
  <si>
    <t>Se captura en la columna I.</t>
  </si>
  <si>
    <t>30% de margen bruto.</t>
  </si>
  <si>
    <t>Cantidad máxima que el negocio puede atender en el periodo.</t>
  </si>
  <si>
    <t>Se captura en la columna J.</t>
  </si>
  <si>
    <t>100 unidades al mes.</t>
  </si>
  <si>
    <t>Cantidad mínima que exige proveedor o producción.</t>
  </si>
  <si>
    <t>Se captura en la columna K.</t>
  </si>
  <si>
    <t>50 unidades.</t>
  </si>
  <si>
    <t>Demanda estimada</t>
  </si>
  <si>
    <t>Se calcula en la columna L.</t>
  </si>
  <si>
    <t>Ventas esperadas</t>
  </si>
  <si>
    <t>Ingreso proyectado según demanda y precio.</t>
  </si>
  <si>
    <t>Se calcula en la columna M.</t>
  </si>
  <si>
    <t>30 × 85 = 2.550 USD.</t>
  </si>
  <si>
    <t>Margen bruto estimado</t>
  </si>
  <si>
    <t>Ganancia bruta aproximada antes de gastos fijos y otros costos.</t>
  </si>
  <si>
    <t>Se calcula en la columna N.</t>
  </si>
  <si>
    <t>2.550 × 30% = 765 USD.</t>
  </si>
  <si>
    <t>Uso de capacidad</t>
  </si>
  <si>
    <t>Porcentaje de la capacidad disponible que consumiría la demanda estimada.</t>
  </si>
  <si>
    <t>Se calcula en la columna O.</t>
  </si>
  <si>
    <t>30 ÷ 100 = 30%.</t>
  </si>
  <si>
    <t>Cobertura de compra mínima</t>
  </si>
  <si>
    <t>Periodos de demanda que cubriría el lote mínimo.</t>
  </si>
  <si>
    <t>Se calcula en la columna P.</t>
  </si>
  <si>
    <t>50 ÷ 30 = 1,67 periodos.</t>
  </si>
  <si>
    <t>Se calcula en la columna Q.</t>
  </si>
  <si>
    <t>Aparece en la columna Q.</t>
  </si>
  <si>
    <t>Demanda de 130 y capacidad de 80.</t>
  </si>
  <si>
    <t>Comprar 50 unidades y medir 30 días.</t>
  </si>
  <si>
    <t>Escenario conservador</t>
  </si>
  <si>
    <t>Estimación prudente que protege de compras excesivas.</t>
  </si>
  <si>
    <t>Se recomienda usarlo antes de invertir fuerte.</t>
  </si>
  <si>
    <t>Asumir menor conversión antes de comprar.</t>
  </si>
  <si>
    <t>Resumen automático del análisis</t>
  </si>
  <si>
    <t>Cobertura compra mínima</t>
  </si>
  <si>
    <t>Semáforo</t>
  </si>
  <si>
    <t>Decisión sugerida</t>
  </si>
  <si>
    <t>Sillas ergonómicas económicas</t>
  </si>
  <si>
    <t>Ecommerce</t>
  </si>
  <si>
    <t>30 días</t>
  </si>
  <si>
    <t>Escritorios plegables</t>
  </si>
  <si>
    <t>Soportes ajustables para laptop</t>
  </si>
  <si>
    <t>Marketplace</t>
  </si>
  <si>
    <t>Lámparas LED para escritorio</t>
  </si>
  <si>
    <t>Instagram</t>
  </si>
  <si>
    <t>Kit home office básico</t>
  </si>
  <si>
    <t>WhatsApp</t>
  </si>
  <si>
    <t>Lectura rápida de resultados</t>
  </si>
  <si>
    <t>Cantidad</t>
  </si>
  <si>
    <t>Qué revisar</t>
  </si>
  <si>
    <t>Acción sugerida</t>
  </si>
  <si>
    <t>Notas de uso</t>
  </si>
  <si>
    <t>Compra mínima alta</t>
  </si>
  <si>
    <t>El lote mínimo puede dejar inventario detenido.</t>
  </si>
  <si>
    <t>Negociar, preventa o proveedor alternativo.</t>
  </si>
  <si>
    <t>Capacidad insuficiente</t>
  </si>
  <si>
    <t>La demanda supera la operación disponible.</t>
  </si>
  <si>
    <t>Preparar capacidad antes de vender más.</t>
  </si>
  <si>
    <t>Demanda baja</t>
  </si>
  <si>
    <t>La demanda estimada es pequeña.</t>
  </si>
  <si>
    <t>Validar oferta antes de invertir.</t>
  </si>
  <si>
    <t>Revisar margen</t>
  </si>
  <si>
    <t>Hay demanda, pero la ganancia no está clara.</t>
  </si>
  <si>
    <t>Revisar precio, costo o comisión.</t>
  </si>
  <si>
    <t>Completar datos</t>
  </si>
  <si>
    <t>Faltan datos para decidir.</t>
  </si>
  <si>
    <t>Completar campos obligatorios.</t>
  </si>
  <si>
    <t>Cómo trabajar con la plantilla</t>
  </si>
  <si>
    <t>Borra A11:K15 y reemplaza los datos del ejemplo. En A coloca la moneda (USD, COP, etc.); en D, el período. Hasta fila 100.</t>
  </si>
  <si>
    <t>Usa las entradas autorizadas. No edites L:S: son fórmulas protegidas.</t>
  </si>
  <si>
    <t>Hoja 03, columnas L:S</t>
  </si>
  <si>
    <t>En B8 y E8 de la hoja 03 selecciona moneda y período base; si las filas no son comparables, el resumen bloquea los totales.</t>
  </si>
  <si>
    <t>La decisión sugerida NO certifica viabilidad financiera: valida caja, otros costos, oferta, riesgos y datos reales antes de comprar.</t>
  </si>
  <si>
    <t>Selecciona una duración única para todas las filas que quieras sumar. Usa igual definición temporal.</t>
  </si>
  <si>
    <t>Número de personas que mostraron interés identificable durante el período (sin duplicarlas).</t>
  </si>
  <si>
    <t>Cuenta personas únicas interesadas por oportunidad; no mezcles consultas repetidas con personas.</t>
  </si>
  <si>
    <t>Indica compras por comprador durante el período. El modelo estima compras; si cada compra contiene varias unidades, ajusta la cantidad prevista.</t>
  </si>
  <si>
    <t>Cantidad mínima que exige el proveedor o la producción; escribe 0 si no existe pedido mínimo.</t>
  </si>
  <si>
    <t>Cómo interpretar el diagnóstico preliminar</t>
  </si>
  <si>
    <t>Evaluación preliminar favorable</t>
  </si>
  <si>
    <t>Señal operativa preliminar: demanda, margen y capacidad; NO comprueba caja, rentabilidad neta ni impuestos.</t>
  </si>
  <si>
    <t>Probar y revisar financiación, comisiones, gastos fijos y riesgos antes de comprar.</t>
  </si>
  <si>
    <t>El lote cubre demasiados períodos al umbral orientativo de la hoja 04.</t>
  </si>
  <si>
    <t>Negociar el lote, preventa o alternativa.</t>
  </si>
  <si>
    <t>La demanda supera la capacidad o esta es cero.</t>
  </si>
  <si>
    <t>Aumentar capacidad o limitar pedidos.</t>
  </si>
  <si>
    <t>Demanda inferior al umbral orientativo configurable.</t>
  </si>
  <si>
    <t>Validar con un piloto pequeño.</t>
  </si>
  <si>
    <t>Margen bruto estimado no positivo.</t>
  </si>
  <si>
    <t>Verificar costos, precio y gastos.</t>
  </si>
  <si>
    <t>Falta alguno de los campos A:K.</t>
  </si>
  <si>
    <t>Rellenar la fila antes de interpretar.</t>
  </si>
  <si>
    <t>Las columnas L:S contienen resultados automáticos; no deben editarse.</t>
  </si>
  <si>
    <t>Evita ingresar dos veces el mismo producto, canal, período y moneda.</t>
  </si>
  <si>
    <t>Edita solamente entradas A:K; L:S contienen fórmulas.</t>
  </si>
  <si>
    <t>Registra moneda y período para cada fila y configúralos también en el resumen.</t>
  </si>
  <si>
    <t>Nunca sumes ventas en monedas diferentes ni períodos diferentes; la plantilla bloquea el agregado.</t>
  </si>
  <si>
    <t>Si aparece “Completar datos” o “Datos no válidos”, corrige la captura.</t>
  </si>
  <si>
    <t>Estas alertas distinguen campos incompletos, datos incorrectos y duplicaciones.</t>
  </si>
  <si>
    <t>ALCANCE</t>
  </si>
  <si>
    <t>El resumen solo suma datos válidos si todas las filas completas comparten moneda y período base.</t>
  </si>
  <si>
    <t>Hoja 03, fila 8</t>
  </si>
  <si>
    <t>CRITERIOS</t>
  </si>
  <si>
    <t>Umbrales de 5 compras y 2 períodos de cobertura son ejemplos, no reglas generales.</t>
  </si>
  <si>
    <t>Hoja 04</t>
  </si>
  <si>
    <t>FINANZAS</t>
  </si>
  <si>
    <t>La evaluación preliminar NO evalúa caja, impuestos, costos fijos o rentabilidad neta.</t>
  </si>
  <si>
    <t>Validar por fuera</t>
  </si>
  <si>
    <t>PROTECCIÓN</t>
  </si>
  <si>
    <t>Hoja 03 protegida: solo A11:K100, B8 y E8 editables. Hoja 04: solo B5:B6. Fórmulas y resúmenes bloqueados.</t>
  </si>
  <si>
    <t>Sin contraseña: desproteger solo para mantenimiento.</t>
  </si>
  <si>
    <t>UNIDAD DE MEDIDA</t>
  </si>
  <si>
    <t>El modelo estima compras. Solo equivalen a unidades si cada compra contiene una unidad del producto.</t>
  </si>
  <si>
    <t>Revisar volumen por pedido.</t>
  </si>
  <si>
    <t>Compras esperadas a partir de personas interesadas, conversión y frecuencia. Equivalen a unidades solo si cada compra contiene una unidad.</t>
  </si>
  <si>
    <t>120 × 25 % × 1 = 30 compras (30 sillas si se vende una por compra).</t>
  </si>
  <si>
    <t>Clasificación preliminar con alertas y criterios editables.</t>
  </si>
  <si>
    <t>Evaluación preliminar favorable, demanda baja o revisar margen.</t>
  </si>
  <si>
    <t>Umbrales de revisión</t>
  </si>
  <si>
    <t>Parámetros orientativos que ayudan a priorizar una revisión, no requisitos universales de rentabilidad.</t>
  </si>
  <si>
    <t>Se calcula en Q; no garantiza viabilidad.</t>
  </si>
  <si>
    <t>Evaluación preliminar favorable / compra mínima alta.</t>
  </si>
  <si>
    <t>Acción orientativa; exige validar caja y otros costos.</t>
  </si>
  <si>
    <t>Se calcula en la columna R.</t>
  </si>
  <si>
    <t>Probar pequeño y revisar financiación.</t>
  </si>
  <si>
    <t>Demanda inferior al mínimo configurable.</t>
  </si>
  <si>
    <t>Se calcula en Q contra el parámetro de la hoja 04.</t>
  </si>
  <si>
    <t>Menos de 5 compras esperadas (valor editable).</t>
  </si>
  <si>
    <t>La demanda supera la capacidad disponible o la capacidad es cero.</t>
  </si>
  <si>
    <t>Capacidad cero</t>
  </si>
  <si>
    <t>No hay unidades atendibles declaradas; no se debe sugerir compra o lanzamiento.</t>
  </si>
  <si>
    <t>La alerta aparece en la columna Q, incluso cuando el cálculo sea numéricamente posible.</t>
  </si>
  <si>
    <t>Demanda 30 y capacidad 0.</t>
  </si>
  <si>
    <t>Señal operativa favorable sujeta a revisión financiera.</t>
  </si>
  <si>
    <t>Se calcula en Q.</t>
  </si>
  <si>
    <t>No afirma que la caja alcance para comprar.</t>
  </si>
  <si>
    <t>Prueba controlada</t>
  </si>
  <si>
    <t>Lanzamiento limitado para contrastar compras reales antes de comprometer recursos.</t>
  </si>
  <si>
    <t>Puede proponerse en R; no valida caja ni margen neto.</t>
  </si>
  <si>
    <t>Riesgo de financiación</t>
  </si>
  <si>
    <t>La evaluación operativa no confirma que exista efectivo suficiente para financiar la operación.</t>
  </si>
  <si>
    <t>Debe comprobarse fuera del semáforo antes de comprar.</t>
  </si>
  <si>
    <t>Margen positivo no garantiza caja disponible.</t>
  </si>
  <si>
    <t>Faltan campos necesarios (incluida la moneda).</t>
  </si>
  <si>
    <t>Aparece en Q.</t>
  </si>
  <si>
    <t>Completa los campos de A:K.</t>
  </si>
  <si>
    <t>Moneda</t>
  </si>
  <si>
    <t>Código de la moneda de precio, ventas y margen.</t>
  </si>
  <si>
    <t>En A de cada fila y B8 del resumen.</t>
  </si>
  <si>
    <t>USD, COP, EUR; todos deben coincidir para el agregado.</t>
  </si>
  <si>
    <t>Datos no válidos</t>
  </si>
  <si>
    <t>Algún número está fuera del rango o no es numérico.</t>
  </si>
  <si>
    <t>Conversión 120 %, frecuencia negativa.</t>
  </si>
  <si>
    <t>Resumen comparable</t>
  </si>
  <si>
    <t>Suma solo datos válidos de la misma moneda y período; no supone independencia entre productos.</t>
  </si>
  <si>
    <t>A8:H8 de hoja 03.</t>
  </si>
  <si>
    <t>Si se mezcla USD y COP, los totales desaparecen.</t>
  </si>
  <si>
    <t>Ejemplo en USD y 30 días. Edita A:K. El resumen solo suma filas con la misma moneda y período.</t>
  </si>
  <si>
    <t>Demanda estimada (compras)</t>
  </si>
  <si>
    <t>Ventas (moneda base)</t>
  </si>
  <si>
    <t>Margen bruto (moneda base)</t>
  </si>
  <si>
    <t>Uso promedio de capacidad</t>
  </si>
  <si>
    <t>Evaluaciones preliminares favorables</t>
  </si>
  <si>
    <t>Oportunidades por revisar</t>
  </si>
  <si>
    <t>Moneda base</t>
  </si>
  <si>
    <t>USD</t>
  </si>
  <si>
    <t>Período base</t>
  </si>
  <si>
    <t>Estado</t>
  </si>
  <si>
    <t>Edita A11:K100 y los selectores B8/E8. L:S y el resumen están protegidos. LISTO indica datos comparables.</t>
  </si>
  <si>
    <t>Comparación</t>
  </si>
  <si>
    <t>Evaluación de fila</t>
  </si>
  <si>
    <t>Hay margen positivo y capacidad; faltan caja y otros costos.</t>
  </si>
  <si>
    <t>Validar financiación y probar a escala limitada.</t>
  </si>
  <si>
    <t>Edita A:K, incluyendo moneda. No cambies L:S.</t>
  </si>
  <si>
    <t>Selecciona moneda y período base en B8 y E8 para los totales.</t>
  </si>
  <si>
    <t>Si mezclas monedas o períodos, se bloquean los totales agregados.</t>
  </si>
  <si>
    <t>Los umbrales de revisión se cambian en la hoja 04 Parámetros.</t>
  </si>
  <si>
    <t>Completar datos y Datos no válidos impiden consolidar totales.</t>
  </si>
  <si>
    <t>Ningún semáforo reemplaza un análisis financiero y de caja.</t>
  </si>
  <si>
    <t>Algún dato numérico no cumple su rango.</t>
  </si>
  <si>
    <t>Corregir antes de analizar.</t>
  </si>
  <si>
    <t>PARÁMETROS DE DECISIÓN</t>
  </si>
  <si>
    <t>Edita únicamente B5 y B6. Los demás campos están protegidos; los umbrales son orientativos.</t>
  </si>
  <si>
    <t>Regla de revisión</t>
  </si>
  <si>
    <t>Valor inicial</t>
  </si>
  <si>
    <t>Cómo interpretarla</t>
  </si>
  <si>
    <t>Demanda baja (compras esperadas por período)</t>
  </si>
  <si>
    <t>Menos de este umbral: revisar escala y validar interés</t>
  </si>
  <si>
    <t>Cobertura alta del lote (períodos de demanda)</t>
  </si>
  <si>
    <t>Más de este umbral: examinar riesgo de inventario y caja</t>
  </si>
  <si>
    <t>IMPORTANTE</t>
  </si>
  <si>
    <t>Este diagnóstico no considera caja, gastos fijos, costo de adquisición, impuestos ni rentabilidad neta.</t>
  </si>
  <si>
    <t>Uso</t>
  </si>
  <si>
    <t>Ajusta umbrales según tu actividad y justifica los cambios; el ejemplo usa 5 y 2.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</si>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</sst>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%"/>
  </numFmts>
  <fonts count="19">
    <font>
      <sz val="11"/>
      <name val="Carlito"/>
    </font>
    <font>
      <b/>
      <sz val="18"/>
      <color rgb="FFFFFFFF"/>
      <name val="Aptos"/>
    </font>
    <font>
      <sz val="11"/>
      <color rgb="FFFFFFFF"/>
      <name val="Aptos"/>
    </font>
    <font>
      <b/>
      <sz val="12"/>
      <color rgb="FFFFFFFF"/>
      <name val="Aptos"/>
    </font>
    <font>
      <b/>
      <sz val="10"/>
      <color rgb="FF1F2937"/>
      <name val="Aptos"/>
    </font>
    <font>
      <sz val="10"/>
      <color rgb="FF1F2937"/>
      <name val="Aptos"/>
    </font>
    <font>
      <sz val="11"/>
      <color rgb="FFFFFFFF"/>
      <name val="Aptos"/>
    </font>
    <font>
      <b/>
      <sz val="10"/>
      <color rgb="FFFFFFFF"/>
      <name val="Aptos"/>
    </font>
    <font>
      <b/>
      <sz val="16"/>
      <color rgb="FFFFFFFF"/>
      <name val="Carlito"/>
    </font>
    <font>
      <sz val="11"/>
      <color rgb="FF0B1F3A"/>
      <name val="Carlito"/>
    </font>
    <font>
      <b/>
      <sz val="11"/>
      <color rgb="FFFFFFFF"/>
      <name val="Carlito"/>
    </font>
    <font>
      <b/>
      <sz val="11"/>
      <color rgb="FF0B1F3A"/>
      <name val="Carlito"/>
    </font>
    <font>
      <b/>
      <sz val="10"/>
      <color rgb="FF0B1F3A"/>
      <name val="Aptos"/>
    </font>
    <font>
      <sz val="10"/>
      <color rgb="FF0B1F3A"/>
      <name val="Aptos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25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23A63"/>
      </patternFill>
    </fill>
    <fill>
      <patternFill patternType="solid">
        <fgColor rgb="FFDCEAF7"/>
      </patternFill>
    </fill>
    <fill>
      <patternFill patternType="solid">
        <fgColor rgb="FFFFFFFF"/>
      </patternFill>
    </fill>
    <fill>
      <patternFill patternType="solid">
        <fgColor rgb="FFF5F8FB"/>
      </patternFill>
    </fill>
    <fill>
      <patternFill patternType="solid">
        <fgColor rgb="FFE7EAF0"/>
      </patternFill>
    </fill>
    <fill>
      <patternFill patternType="solid">
        <fgColor rgb="FFF0F2F5"/>
      </patternFill>
    </fill>
    <fill>
      <patternFill patternType="solid">
        <fgColor rgb="FF0B1F3A"/>
      </patternFill>
    </fill>
    <fill>
      <patternFill patternType="solid">
        <fgColor rgb="FFF7FAFD"/>
      </patternFill>
    </fill>
    <fill>
      <patternFill patternType="solid">
        <fgColor rgb="FF123A63"/>
      </patternFill>
    </fill>
    <fill>
      <patternFill patternType="solid">
        <fgColor rgb="FFDCEAF7"/>
      </patternFill>
    </fill>
    <fill>
      <patternFill patternType="solid">
        <fgColor rgb="FF0B1F3A"/>
      </patternFill>
    </fill>
    <fill>
      <patternFill patternType="solid">
        <fgColor rgb="FFF3F6FA"/>
      </patternFill>
    </fill>
    <fill>
      <patternFill patternType="solid">
        <fgColor rgb="FFFFF1CC"/>
      </patternFill>
    </fill>
    <fill>
      <patternFill patternType="solid">
        <fgColor rgb="FFF0F4F8"/>
      </patternFill>
    </fill>
    <fill>
      <patternFill patternType="solid">
        <fgColor rgb="FFFFF5DC"/>
      </patternFill>
    </fill>
    <fill>
      <patternFill patternType="solid">
        <fgColor rgb="FFEFF4FA"/>
      </patternFill>
    </fill>
    <fill>
      <patternFill patternType="solid">
        <fgColor theme="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rgb="FFEAF2FB"/>
        <bgColor indexed="64"/>
      </patternFill>
    </fill>
    <fill>
      <patternFill patternType="solid">
        <fgColor rgb="FFF3F6FA"/>
        <bgColor indexed="64"/>
      </patternFill>
    </fill>
    <fill>
      <patternFill patternType="solid">
        <fgColor rgb="FFFFF1C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4">
    <xf numFmtId="0" fontId="0" fillId="0" borderId="0" xfId="0"/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vertical="top" wrapText="1"/>
    </xf>
    <xf numFmtId="1" fontId="5" fillId="6" borderId="0" xfId="0" applyNumberFormat="1" applyFont="1" applyFill="1" applyAlignment="1">
      <alignment horizontal="center" vertical="top" wrapText="1"/>
    </xf>
    <xf numFmtId="0" fontId="5" fillId="7" borderId="0" xfId="0" applyFont="1" applyFill="1" applyAlignment="1">
      <alignment horizontal="center" vertical="top" wrapText="1"/>
    </xf>
    <xf numFmtId="0" fontId="5" fillId="8" borderId="0" xfId="0" applyFont="1" applyFill="1" applyAlignment="1">
      <alignment horizontal="center" vertical="top" wrapText="1"/>
    </xf>
    <xf numFmtId="0" fontId="5" fillId="7" borderId="0" xfId="0" applyFont="1" applyFill="1" applyAlignment="1">
      <alignment horizontal="left" vertical="top" wrapText="1"/>
    </xf>
    <xf numFmtId="0" fontId="5" fillId="8" borderId="0" xfId="0" applyFont="1" applyFill="1" applyAlignment="1">
      <alignment horizontal="left" vertical="top" wrapText="1"/>
    </xf>
    <xf numFmtId="0" fontId="0" fillId="10" borderId="0" xfId="0" applyFill="1"/>
    <xf numFmtId="0" fontId="5" fillId="10" borderId="0" xfId="0" applyFont="1" applyFill="1" applyAlignment="1">
      <alignment vertical="top" wrapText="1"/>
    </xf>
    <xf numFmtId="0" fontId="4" fillId="12" borderId="0" xfId="0" applyFont="1" applyFill="1" applyAlignment="1">
      <alignment horizontal="center" vertical="center" wrapText="1"/>
    </xf>
    <xf numFmtId="0" fontId="9" fillId="14" borderId="0" xfId="0" applyFont="1" applyFill="1" applyAlignment="1">
      <alignment wrapText="1"/>
    </xf>
    <xf numFmtId="0" fontId="0" fillId="0" borderId="0" xfId="0" applyAlignment="1">
      <alignment wrapText="1"/>
    </xf>
    <xf numFmtId="0" fontId="10" fillId="13" borderId="0" xfId="0" applyFont="1" applyFill="1" applyAlignment="1">
      <alignment wrapText="1"/>
    </xf>
    <xf numFmtId="0" fontId="7" fillId="13" borderId="0" xfId="0" applyFont="1" applyFill="1" applyAlignment="1">
      <alignment wrapText="1"/>
    </xf>
    <xf numFmtId="0" fontId="0" fillId="14" borderId="0" xfId="0" applyFill="1" applyAlignment="1">
      <alignment wrapText="1"/>
    </xf>
    <xf numFmtId="2" fontId="13" fillId="7" borderId="0" xfId="0" applyNumberFormat="1" applyFont="1" applyFill="1" applyAlignment="1">
      <alignment horizontal="center" vertical="top" wrapText="1"/>
    </xf>
    <xf numFmtId="164" fontId="13" fillId="7" borderId="0" xfId="0" applyNumberFormat="1" applyFont="1" applyFill="1" applyAlignment="1">
      <alignment horizontal="center" vertical="top" wrapText="1"/>
    </xf>
    <xf numFmtId="165" fontId="13" fillId="7" borderId="0" xfId="0" applyNumberFormat="1" applyFont="1" applyFill="1" applyAlignment="1">
      <alignment horizontal="center" vertical="top" wrapText="1"/>
    </xf>
    <xf numFmtId="2" fontId="13" fillId="8" borderId="0" xfId="0" applyNumberFormat="1" applyFont="1" applyFill="1" applyAlignment="1">
      <alignment horizontal="center" vertical="top" wrapText="1"/>
    </xf>
    <xf numFmtId="164" fontId="13" fillId="8" borderId="0" xfId="0" applyNumberFormat="1" applyFont="1" applyFill="1" applyAlignment="1">
      <alignment horizontal="center" vertical="top" wrapText="1"/>
    </xf>
    <xf numFmtId="165" fontId="13" fillId="8" borderId="0" xfId="0" applyNumberFormat="1" applyFont="1" applyFill="1" applyAlignment="1">
      <alignment horizontal="center" vertical="top" wrapText="1"/>
    </xf>
    <xf numFmtId="0" fontId="10" fillId="13" borderId="0" xfId="0" applyFont="1" applyFill="1" applyAlignment="1">
      <alignment horizontal="center" wrapText="1"/>
    </xf>
    <xf numFmtId="0" fontId="9" fillId="18" borderId="0" xfId="0" applyFont="1" applyFill="1" applyAlignment="1">
      <alignment horizontal="center"/>
    </xf>
    <xf numFmtId="1" fontId="5" fillId="17" borderId="0" xfId="0" applyNumberFormat="1" applyFont="1" applyFill="1" applyAlignment="1" applyProtection="1">
      <alignment horizontal="center" vertical="top" wrapText="1"/>
      <protection locked="0"/>
    </xf>
    <xf numFmtId="0" fontId="5" fillId="6" borderId="0" xfId="0" applyFont="1" applyFill="1" applyAlignment="1" applyProtection="1">
      <alignment horizontal="left" vertical="top" wrapText="1"/>
      <protection locked="0"/>
    </xf>
    <xf numFmtId="0" fontId="5" fillId="6" borderId="0" xfId="0" applyFont="1" applyFill="1" applyAlignment="1" applyProtection="1">
      <alignment horizontal="center" vertical="top" wrapText="1"/>
      <protection locked="0"/>
    </xf>
    <xf numFmtId="1" fontId="5" fillId="6" borderId="0" xfId="0" applyNumberFormat="1" applyFont="1" applyFill="1" applyAlignment="1" applyProtection="1">
      <alignment horizontal="center" vertical="top" wrapText="1"/>
      <protection locked="0"/>
    </xf>
    <xf numFmtId="165" fontId="5" fillId="6" borderId="0" xfId="0" applyNumberFormat="1" applyFont="1" applyFill="1" applyAlignment="1" applyProtection="1">
      <alignment horizontal="center" vertical="top" wrapText="1"/>
      <protection locked="0"/>
    </xf>
    <xf numFmtId="2" fontId="5" fillId="6" borderId="0" xfId="0" applyNumberFormat="1" applyFont="1" applyFill="1" applyAlignment="1" applyProtection="1">
      <alignment horizontal="center" vertical="top" wrapText="1"/>
      <protection locked="0"/>
    </xf>
    <xf numFmtId="164" fontId="5" fillId="6" borderId="0" xfId="0" applyNumberFormat="1" applyFont="1" applyFill="1" applyAlignment="1" applyProtection="1">
      <alignment horizontal="center" vertical="top" wrapText="1"/>
      <protection locked="0"/>
    </xf>
    <xf numFmtId="0" fontId="5" fillId="5" borderId="0" xfId="0" applyFont="1" applyFill="1" applyAlignment="1" applyProtection="1">
      <alignment horizontal="left" vertical="top" wrapText="1"/>
      <protection locked="0"/>
    </xf>
    <xf numFmtId="0" fontId="5" fillId="5" borderId="0" xfId="0" applyFont="1" applyFill="1" applyAlignment="1" applyProtection="1">
      <alignment horizontal="center" vertical="top" wrapText="1"/>
      <protection locked="0"/>
    </xf>
    <xf numFmtId="1" fontId="5" fillId="5" borderId="0" xfId="0" applyNumberFormat="1" applyFont="1" applyFill="1" applyAlignment="1" applyProtection="1">
      <alignment horizontal="center" vertical="top" wrapText="1"/>
      <protection locked="0"/>
    </xf>
    <xf numFmtId="165" fontId="5" fillId="5" borderId="0" xfId="0" applyNumberFormat="1" applyFont="1" applyFill="1" applyAlignment="1" applyProtection="1">
      <alignment horizontal="center" vertical="top" wrapText="1"/>
      <protection locked="0"/>
    </xf>
    <xf numFmtId="2" fontId="5" fillId="5" borderId="0" xfId="0" applyNumberFormat="1" applyFont="1" applyFill="1" applyAlignment="1" applyProtection="1">
      <alignment horizontal="center" vertical="top" wrapText="1"/>
      <protection locked="0"/>
    </xf>
    <xf numFmtId="164" fontId="5" fillId="5" borderId="0" xfId="0" applyNumberFormat="1" applyFont="1" applyFill="1" applyAlignment="1" applyProtection="1">
      <alignment horizontal="center" vertical="top" wrapText="1"/>
      <protection locked="0"/>
    </xf>
    <xf numFmtId="0" fontId="12" fillId="15" borderId="0" xfId="0" applyFont="1" applyFill="1" applyAlignment="1" applyProtection="1">
      <alignment horizontal="center" wrapText="1"/>
      <protection locked="0"/>
    </xf>
    <xf numFmtId="0" fontId="3" fillId="11" borderId="0" xfId="0" applyFont="1" applyFill="1" applyAlignment="1">
      <alignment horizontal="left" vertical="center" wrapText="1"/>
    </xf>
    <xf numFmtId="0" fontId="1" fillId="9" borderId="0" xfId="0" applyFont="1" applyFill="1" applyAlignment="1">
      <alignment horizontal="left" vertical="center" wrapText="1"/>
    </xf>
    <xf numFmtId="0" fontId="6" fillId="9" borderId="0" xfId="0" applyFont="1" applyFill="1" applyAlignment="1">
      <alignment horizontal="left" vertical="center" wrapText="1"/>
    </xf>
    <xf numFmtId="0" fontId="1" fillId="9" borderId="0" xfId="0" applyFont="1" applyFill="1" applyAlignment="1">
      <alignment horizontal="left" vertical="top" wrapText="1"/>
    </xf>
    <xf numFmtId="0" fontId="2" fillId="9" borderId="0" xfId="0" applyFont="1" applyFill="1" applyAlignment="1">
      <alignment horizontal="left" vertical="top" wrapText="1"/>
    </xf>
    <xf numFmtId="0" fontId="4" fillId="6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" fontId="4" fillId="5" borderId="0" xfId="0" applyNumberFormat="1" applyFont="1" applyFill="1" applyAlignment="1">
      <alignment horizontal="center" vertical="center" wrapText="1"/>
    </xf>
    <xf numFmtId="2" fontId="4" fillId="5" borderId="0" xfId="0" applyNumberFormat="1" applyFont="1" applyFill="1" applyAlignment="1">
      <alignment horizontal="center" vertical="center" wrapText="1"/>
    </xf>
    <xf numFmtId="164" fontId="4" fillId="5" borderId="0" xfId="0" applyNumberFormat="1" applyFont="1" applyFill="1" applyAlignment="1">
      <alignment horizontal="center" vertical="center" wrapText="1"/>
    </xf>
    <xf numFmtId="165" fontId="4" fillId="5" borderId="0" xfId="0" applyNumberFormat="1" applyFont="1" applyFill="1" applyAlignment="1">
      <alignment horizontal="center" vertical="center" wrapText="1"/>
    </xf>
    <xf numFmtId="9" fontId="4" fillId="5" borderId="0" xfId="0" applyNumberFormat="1" applyFont="1" applyFill="1" applyAlignment="1">
      <alignment horizontal="center" vertical="center" wrapText="1"/>
    </xf>
    <xf numFmtId="1" fontId="4" fillId="5" borderId="0" xfId="0" applyNumberFormat="1" applyFont="1" applyFill="1" applyAlignment="1">
      <alignment horizontal="center" vertical="center" wrapText="1"/>
    </xf>
    <xf numFmtId="0" fontId="12" fillId="16" borderId="0" xfId="0" applyFont="1" applyFill="1" applyAlignment="1">
      <alignment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2" xfId="0" applyFont="1" applyFill="1" applyBorder="1" applyAlignment="1">
      <alignment horizontal="center" vertical="center" wrapText="1"/>
    </xf>
    <xf numFmtId="0" fontId="15" fillId="19" borderId="3" xfId="0" applyFont="1" applyFill="1" applyBorder="1" applyAlignment="1">
      <alignment horizontal="center" vertical="center" wrapText="1"/>
    </xf>
    <xf numFmtId="0" fontId="15" fillId="19" borderId="4" xfId="0" applyFont="1" applyFill="1" applyBorder="1" applyAlignment="1">
      <alignment horizontal="center" vertical="center" wrapText="1"/>
    </xf>
    <xf numFmtId="0" fontId="15" fillId="19" borderId="5" xfId="0" applyFont="1" applyFill="1" applyBorder="1" applyAlignment="1">
      <alignment horizontal="center" vertical="center" wrapText="1"/>
    </xf>
    <xf numFmtId="0" fontId="15" fillId="19" borderId="6" xfId="0" applyFont="1" applyFill="1" applyBorder="1" applyAlignment="1">
      <alignment horizontal="center" vertical="center" wrapText="1"/>
    </xf>
    <xf numFmtId="0" fontId="18" fillId="20" borderId="7" xfId="1" applyFont="1" applyFill="1" applyBorder="1" applyAlignment="1">
      <alignment horizontal="center" vertical="center"/>
    </xf>
    <xf numFmtId="0" fontId="18" fillId="20" borderId="8" xfId="1" applyFont="1" applyFill="1" applyBorder="1" applyAlignment="1">
      <alignment horizontal="center" vertical="center"/>
    </xf>
    <xf numFmtId="0" fontId="8" fillId="21" borderId="0" xfId="0" applyFont="1" applyFill="1" applyProtection="1">
      <protection locked="0"/>
    </xf>
    <xf numFmtId="0" fontId="0" fillId="20" borderId="0" xfId="0" applyFill="1"/>
    <xf numFmtId="0" fontId="9" fillId="22" borderId="0" xfId="0" applyFont="1" applyFill="1" applyAlignment="1" applyProtection="1">
      <alignment wrapText="1"/>
      <protection locked="0"/>
    </xf>
    <xf numFmtId="0" fontId="0" fillId="20" borderId="0" xfId="0" applyFill="1" applyProtection="1">
      <protection locked="0"/>
    </xf>
    <xf numFmtId="0" fontId="10" fillId="21" borderId="0" xfId="0" applyFont="1" applyFill="1" applyProtection="1">
      <protection locked="0"/>
    </xf>
    <xf numFmtId="0" fontId="9" fillId="23" borderId="0" xfId="0" applyFont="1" applyFill="1" applyAlignment="1" applyProtection="1">
      <alignment wrapText="1"/>
      <protection locked="0"/>
    </xf>
    <xf numFmtId="0" fontId="11" fillId="24" borderId="0" xfId="0" applyFont="1" applyFill="1" applyAlignment="1" applyProtection="1">
      <alignment horizontal="center" wrapText="1"/>
      <protection locked="0"/>
    </xf>
    <xf numFmtId="0" fontId="10" fillId="21" borderId="0" xfId="0" applyFont="1" applyFill="1" applyAlignment="1" applyProtection="1">
      <alignment wrapText="1"/>
      <protection locked="0"/>
    </xf>
    <xf numFmtId="0" fontId="0" fillId="20" borderId="0" xfId="0" applyFill="1" applyAlignment="1" applyProtection="1">
      <alignment wrapText="1"/>
      <protection locked="0"/>
    </xf>
  </cellXfs>
  <cellStyles count="2">
    <cellStyle name="Hipervínculo" xfId="1" builtinId="8"/>
    <cellStyle name="Normal" xfId="0" builtinId="0"/>
  </cellStyles>
  <dxfs count="10">
    <dxf>
      <font>
        <b/>
        <color rgb="FF146C5C"/>
      </font>
      <fill>
        <patternFill>
          <bgColor rgb="FFDDF4E6"/>
        </patternFill>
      </fill>
    </dxf>
    <dxf>
      <font>
        <b/>
        <color rgb="FF805000"/>
      </font>
      <fill>
        <patternFill>
          <bgColor rgb="FFFFF0C2"/>
        </patternFill>
      </fill>
    </dxf>
    <dxf>
      <font>
        <b/>
        <color rgb="FF9E2B25"/>
      </font>
      <fill>
        <patternFill>
          <bgColor rgb="FFFFE2D7"/>
        </patternFill>
      </fill>
    </dxf>
    <dxf>
      <font>
        <b/>
        <color rgb="FF9B1C1C"/>
      </font>
      <fill>
        <patternFill>
          <bgColor rgb="FFFFD5D5"/>
        </patternFill>
      </fill>
    </dxf>
    <dxf>
      <font>
        <b/>
        <color rgb="FF4B5870"/>
      </font>
      <fill>
        <patternFill>
          <bgColor rgb="FFE6EDF8"/>
        </patternFill>
      </fill>
    </dxf>
    <dxf>
      <font>
        <b/>
        <color rgb="FF9E2B25"/>
      </font>
      <fill>
        <patternFill>
          <bgColor rgb="FFFDE1E1"/>
        </patternFill>
      </fill>
    </dxf>
    <dxf>
      <font>
        <b/>
        <color rgb="FF864F12"/>
      </font>
      <fill>
        <patternFill>
          <bgColor rgb="FFFFF4E6"/>
        </patternFill>
      </fill>
    </dxf>
    <dxf>
      <font>
        <b/>
        <color rgb="FF9E2B25"/>
      </font>
      <fill>
        <patternFill>
          <bgColor rgb="FFFFE2D7"/>
        </patternFill>
      </fill>
    </dxf>
    <dxf>
      <font>
        <b/>
        <color rgb="FF805000"/>
      </font>
      <fill>
        <patternFill>
          <bgColor rgb="FFFFF0C2"/>
        </patternFill>
      </fill>
    </dxf>
    <dxf>
      <font>
        <b/>
        <color rgb="FF146C5C"/>
      </font>
      <fill>
        <patternFill>
          <bgColor rgb="FFDDF4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2114842</xdr:colOff>
      <xdr:row>2</xdr:row>
      <xdr:rowOff>114300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2114842</xdr:colOff>
      <xdr:row>2</xdr:row>
      <xdr:rowOff>0</xdr:rowOff>
    </xdr:to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0</xdr:row>
      <xdr:rowOff>0</xdr:rowOff>
    </xdr:from>
    <xdr:to>
      <xdr:col>22</xdr:col>
      <xdr:colOff>114592</xdr:colOff>
      <xdr:row>1</xdr:row>
      <xdr:rowOff>285750</xdr:rowOff>
    </xdr:to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1977682</xdr:colOff>
      <xdr:row>1</xdr:row>
      <xdr:rowOff>207645</xdr:rowOff>
    </xdr:to>
    <xdr:pic>
      <xdr:nvPicPr>
        <xdr:cNvPr id="2" name="/xl/media/image2.png">
          <a:extLst>
            <a:ext uri="{FF2B5EF4-FFF2-40B4-BE49-F238E27FC236}">
              <a16:creationId xmlns:a16="http://schemas.microsoft.com/office/drawing/2014/main" id="{63E049D4-70A5-474E-BC0F-EC0D018F8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0"/>
          <a:ext cx="2111032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E14" sqref="E14"/>
    </sheetView>
  </sheetViews>
  <sheetFormatPr baseColWidth="10" defaultColWidth="8.796875" defaultRowHeight="13.8"/>
  <cols>
    <col min="1" max="1" width="28" style="10" customWidth="1"/>
    <col min="2" max="2" width="88" style="10" customWidth="1"/>
    <col min="3" max="3" width="28" style="10" customWidth="1"/>
    <col min="4" max="4" width="2.19921875" style="10" customWidth="1"/>
    <col min="5" max="5" width="35.19921875" style="10" customWidth="1"/>
    <col min="6" max="6" width="51.59765625" style="10" customWidth="1"/>
    <col min="7" max="16384" width="8.796875" style="10"/>
  </cols>
  <sheetData>
    <row r="1" spans="1:6" ht="23.4">
      <c r="A1" s="41" t="s">
        <v>0</v>
      </c>
      <c r="B1" s="41"/>
      <c r="C1" s="41"/>
    </row>
    <row r="2" spans="1:6" ht="14.4">
      <c r="A2" s="42" t="s">
        <v>1</v>
      </c>
      <c r="B2" s="42"/>
      <c r="C2" s="42"/>
    </row>
    <row r="3" spans="1:6" ht="14.4" thickBot="1">
      <c r="A3" s="11"/>
      <c r="B3" s="11"/>
      <c r="C3" s="11"/>
    </row>
    <row r="4" spans="1:6" ht="21.6" customHeight="1">
      <c r="A4" s="40" t="s">
        <v>2</v>
      </c>
      <c r="B4" s="40" t="s">
        <v>156</v>
      </c>
      <c r="C4" s="40"/>
      <c r="E4" s="57" t="s">
        <v>283</v>
      </c>
      <c r="F4" s="58"/>
    </row>
    <row r="5" spans="1:6" ht="21.6" customHeight="1">
      <c r="A5" s="12" t="s">
        <v>3</v>
      </c>
      <c r="B5" s="12" t="s">
        <v>4</v>
      </c>
      <c r="C5" s="12" t="s">
        <v>5</v>
      </c>
      <c r="E5" s="59"/>
      <c r="F5" s="60"/>
    </row>
    <row r="6" spans="1:6" ht="21.6" customHeight="1" thickBot="1">
      <c r="A6" s="11" t="s">
        <v>6</v>
      </c>
      <c r="B6" s="11" t="s">
        <v>7</v>
      </c>
      <c r="C6" s="11" t="s">
        <v>8</v>
      </c>
      <c r="E6" s="61"/>
      <c r="F6" s="62"/>
    </row>
    <row r="7" spans="1:6" ht="17.399999999999999" thickBot="1">
      <c r="A7" s="11" t="s">
        <v>9</v>
      </c>
      <c r="B7" s="11" t="s">
        <v>10</v>
      </c>
      <c r="C7" s="11" t="s">
        <v>11</v>
      </c>
      <c r="E7" s="63" t="s">
        <v>284</v>
      </c>
      <c r="F7" s="64"/>
    </row>
    <row r="8" spans="1:6" ht="27.6">
      <c r="A8" s="11" t="s">
        <v>12</v>
      </c>
      <c r="B8" s="11" t="s">
        <v>157</v>
      </c>
      <c r="C8" s="11" t="s">
        <v>13</v>
      </c>
    </row>
    <row r="9" spans="1:6">
      <c r="A9" s="11" t="s">
        <v>14</v>
      </c>
      <c r="B9" s="11" t="s">
        <v>158</v>
      </c>
      <c r="C9" s="11" t="s">
        <v>159</v>
      </c>
    </row>
    <row r="10" spans="1:6" ht="27.6">
      <c r="A10" s="11" t="s">
        <v>15</v>
      </c>
      <c r="B10" s="11" t="s">
        <v>160</v>
      </c>
      <c r="C10" s="11" t="s">
        <v>11</v>
      </c>
    </row>
    <row r="11" spans="1:6" ht="27.6">
      <c r="A11" s="11" t="s">
        <v>16</v>
      </c>
      <c r="B11" s="11" t="s">
        <v>161</v>
      </c>
      <c r="C11" s="11" t="s">
        <v>11</v>
      </c>
    </row>
    <row r="12" spans="1:6">
      <c r="A12" s="11"/>
      <c r="B12" s="11"/>
      <c r="C12" s="11"/>
    </row>
    <row r="13" spans="1:6" ht="15.6">
      <c r="A13" s="40" t="s">
        <v>17</v>
      </c>
      <c r="B13" s="40"/>
      <c r="C13" s="40"/>
    </row>
    <row r="14" spans="1:6">
      <c r="A14" s="12" t="s">
        <v>18</v>
      </c>
      <c r="B14" s="12" t="s">
        <v>19</v>
      </c>
      <c r="C14" s="12" t="s">
        <v>20</v>
      </c>
    </row>
    <row r="15" spans="1:6" ht="41.4">
      <c r="A15" s="11" t="s">
        <v>21</v>
      </c>
      <c r="B15" s="11" t="s">
        <v>22</v>
      </c>
      <c r="C15" s="11" t="s">
        <v>23</v>
      </c>
    </row>
    <row r="16" spans="1:6" ht="41.4">
      <c r="A16" s="11" t="s">
        <v>24</v>
      </c>
      <c r="B16" s="11" t="s">
        <v>25</v>
      </c>
      <c r="C16" s="11" t="s">
        <v>26</v>
      </c>
    </row>
    <row r="17" spans="1:3" ht="41.4">
      <c r="A17" s="11" t="s">
        <v>27</v>
      </c>
      <c r="B17" s="11" t="s">
        <v>28</v>
      </c>
      <c r="C17" s="11" t="s">
        <v>162</v>
      </c>
    </row>
    <row r="18" spans="1:3" ht="41.4">
      <c r="A18" s="11" t="s">
        <v>29</v>
      </c>
      <c r="B18" s="11" t="s">
        <v>163</v>
      </c>
      <c r="C18" s="11" t="s">
        <v>164</v>
      </c>
    </row>
    <row r="19" spans="1:3" ht="41.4">
      <c r="A19" s="11" t="s">
        <v>30</v>
      </c>
      <c r="B19" s="11" t="s">
        <v>31</v>
      </c>
      <c r="C19" s="11" t="s">
        <v>32</v>
      </c>
    </row>
    <row r="20" spans="1:3" ht="69">
      <c r="A20" s="11" t="s">
        <v>33</v>
      </c>
      <c r="B20" s="11" t="s">
        <v>34</v>
      </c>
      <c r="C20" s="11" t="s">
        <v>165</v>
      </c>
    </row>
    <row r="21" spans="1:3" ht="27.6">
      <c r="A21" s="11" t="s">
        <v>35</v>
      </c>
      <c r="B21" s="11" t="s">
        <v>36</v>
      </c>
      <c r="C21" s="11" t="s">
        <v>37</v>
      </c>
    </row>
    <row r="22" spans="1:3" ht="41.4">
      <c r="A22" s="11" t="s">
        <v>38</v>
      </c>
      <c r="B22" s="11" t="s">
        <v>39</v>
      </c>
      <c r="C22" s="11" t="s">
        <v>40</v>
      </c>
    </row>
    <row r="23" spans="1:3" ht="41.4">
      <c r="A23" s="11" t="s">
        <v>41</v>
      </c>
      <c r="B23" s="11" t="s">
        <v>42</v>
      </c>
      <c r="C23" s="11" t="s">
        <v>43</v>
      </c>
    </row>
    <row r="24" spans="1:3">
      <c r="A24" s="11" t="s">
        <v>44</v>
      </c>
      <c r="B24" s="11" t="s">
        <v>166</v>
      </c>
      <c r="C24" s="11" t="s">
        <v>45</v>
      </c>
    </row>
    <row r="25" spans="1:3">
      <c r="A25" s="11"/>
      <c r="B25" s="11"/>
      <c r="C25" s="11"/>
    </row>
    <row r="26" spans="1:3" ht="15.6">
      <c r="A26" s="40" t="s">
        <v>167</v>
      </c>
      <c r="B26" s="40"/>
      <c r="C26" s="40"/>
    </row>
    <row r="27" spans="1:3">
      <c r="A27" s="12" t="s">
        <v>46</v>
      </c>
      <c r="B27" s="12" t="s">
        <v>19</v>
      </c>
      <c r="C27" s="12" t="s">
        <v>47</v>
      </c>
    </row>
    <row r="28" spans="1:3" ht="35.25" customHeight="1">
      <c r="A28" s="11" t="s">
        <v>168</v>
      </c>
      <c r="B28" s="11" t="s">
        <v>169</v>
      </c>
      <c r="C28" s="11" t="s">
        <v>170</v>
      </c>
    </row>
    <row r="29" spans="1:3" ht="35.25" customHeight="1">
      <c r="A29" s="11" t="s">
        <v>141</v>
      </c>
      <c r="B29" s="11" t="s">
        <v>171</v>
      </c>
      <c r="C29" s="11" t="s">
        <v>172</v>
      </c>
    </row>
    <row r="30" spans="1:3" ht="35.25" customHeight="1">
      <c r="A30" s="11" t="s">
        <v>144</v>
      </c>
      <c r="B30" s="11" t="s">
        <v>173</v>
      </c>
      <c r="C30" s="11" t="s">
        <v>174</v>
      </c>
    </row>
    <row r="31" spans="1:3" ht="35.25" customHeight="1">
      <c r="A31" s="11" t="s">
        <v>147</v>
      </c>
      <c r="B31" s="11" t="s">
        <v>175</v>
      </c>
      <c r="C31" s="11" t="s">
        <v>176</v>
      </c>
    </row>
    <row r="32" spans="1:3" ht="35.25" customHeight="1">
      <c r="A32" s="11" t="s">
        <v>150</v>
      </c>
      <c r="B32" s="11" t="s">
        <v>177</v>
      </c>
      <c r="C32" s="11" t="s">
        <v>178</v>
      </c>
    </row>
    <row r="33" spans="1:3" ht="35.25" customHeight="1">
      <c r="A33" s="11" t="s">
        <v>153</v>
      </c>
      <c r="B33" s="11" t="s">
        <v>179</v>
      </c>
      <c r="C33" s="11" t="s">
        <v>180</v>
      </c>
    </row>
    <row r="34" spans="1:3">
      <c r="A34" s="11"/>
      <c r="B34" s="11"/>
      <c r="C34" s="11"/>
    </row>
    <row r="35" spans="1:3" ht="15.6">
      <c r="A35" s="40" t="s">
        <v>48</v>
      </c>
      <c r="B35" s="40"/>
      <c r="C35" s="40"/>
    </row>
    <row r="36" spans="1:3">
      <c r="A36" s="12" t="s">
        <v>49</v>
      </c>
      <c r="B36" s="12" t="s">
        <v>50</v>
      </c>
      <c r="C36" s="12"/>
    </row>
    <row r="37" spans="1:3" ht="27.6">
      <c r="A37" s="11" t="s">
        <v>51</v>
      </c>
      <c r="B37" s="11" t="s">
        <v>181</v>
      </c>
      <c r="C37" s="11"/>
    </row>
    <row r="38" spans="1:3" ht="27.6">
      <c r="A38" s="11" t="s">
        <v>182</v>
      </c>
      <c r="B38" s="11" t="s">
        <v>52</v>
      </c>
      <c r="C38" s="11"/>
    </row>
    <row r="39" spans="1:3" ht="27.6">
      <c r="A39" s="11" t="s">
        <v>183</v>
      </c>
      <c r="B39" s="11" t="s">
        <v>53</v>
      </c>
      <c r="C39" s="11"/>
    </row>
    <row r="40" spans="1:3" ht="41.4">
      <c r="A40" s="11" t="s">
        <v>184</v>
      </c>
      <c r="B40" s="11" t="s">
        <v>54</v>
      </c>
      <c r="C40" s="11"/>
    </row>
    <row r="41" spans="1:3" ht="41.4">
      <c r="A41" s="11" t="s">
        <v>185</v>
      </c>
      <c r="B41" s="11" t="s">
        <v>55</v>
      </c>
      <c r="C41" s="11"/>
    </row>
    <row r="42" spans="1:3" ht="41.4">
      <c r="A42" s="11" t="s">
        <v>186</v>
      </c>
      <c r="B42" s="11" t="s">
        <v>187</v>
      </c>
      <c r="C42" s="11"/>
    </row>
    <row r="43" spans="1:3" ht="28.8" customHeight="1">
      <c r="A43" s="15" t="s">
        <v>188</v>
      </c>
      <c r="B43" s="14" t="s">
        <v>189</v>
      </c>
      <c r="C43" s="14" t="s">
        <v>190</v>
      </c>
    </row>
    <row r="44" spans="1:3" ht="28.8" customHeight="1">
      <c r="A44" s="15" t="s">
        <v>191</v>
      </c>
      <c r="B44" s="14" t="s">
        <v>192</v>
      </c>
      <c r="C44" s="14" t="s">
        <v>193</v>
      </c>
    </row>
    <row r="45" spans="1:3" ht="28.8" customHeight="1">
      <c r="A45" s="15" t="s">
        <v>194</v>
      </c>
      <c r="B45" s="14" t="s">
        <v>195</v>
      </c>
      <c r="C45" s="14" t="s">
        <v>196</v>
      </c>
    </row>
    <row r="46" spans="1:3" ht="28.8" customHeight="1">
      <c r="A46" s="15" t="s">
        <v>197</v>
      </c>
      <c r="B46" s="14" t="s">
        <v>198</v>
      </c>
      <c r="C46" s="14" t="s">
        <v>199</v>
      </c>
    </row>
    <row r="47" spans="1:3">
      <c r="A47" t="s">
        <v>200</v>
      </c>
      <c r="B47" t="s">
        <v>201</v>
      </c>
      <c r="C47" t="s">
        <v>202</v>
      </c>
    </row>
  </sheetData>
  <sheetProtection algorithmName="SHA-512" hashValue="NMvu3JqkeIJn5MeuQul5l+NSO47/AJ8MSfeIThgUd9LouUo5brbjQ8Fes2xv22EQa9nCHrj2WW6QYXy8zw9RCA==" saltValue="zO4BEGjDiLlMajSvmRdGKQ==" spinCount="100000" sheet="1" objects="1" scenarios="1" formatCells="0" formatColumns="0" formatRows="0" insertColumns="0" insertRows="0" sort="0" autoFilter="0" pivotTables="0"/>
  <mergeCells count="8">
    <mergeCell ref="E4:F6"/>
    <mergeCell ref="E7:F7"/>
    <mergeCell ref="A35:C35"/>
    <mergeCell ref="A1:C1"/>
    <mergeCell ref="A2:C2"/>
    <mergeCell ref="A4:C4"/>
    <mergeCell ref="A13:C13"/>
    <mergeCell ref="A26:C26"/>
  </mergeCells>
  <hyperlinks>
    <hyperlink ref="E7" r:id="rId1" xr:uid="{10C6CD2F-4FF5-4DD9-AB69-D6893DF98E9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>
      <selection activeCell="F14" sqref="F14"/>
    </sheetView>
  </sheetViews>
  <sheetFormatPr baseColWidth="10" defaultColWidth="8.796875" defaultRowHeight="13.8"/>
  <cols>
    <col min="1" max="1" width="34" style="10" customWidth="1"/>
    <col min="2" max="2" width="62" style="10" customWidth="1"/>
    <col min="3" max="3" width="53" style="10" customWidth="1"/>
    <col min="4" max="4" width="44" style="10" customWidth="1"/>
    <col min="5" max="5" width="2.8984375" style="10" customWidth="1"/>
    <col min="6" max="6" width="37.69921875" style="10" customWidth="1"/>
    <col min="7" max="16384" width="8.796875" style="10"/>
  </cols>
  <sheetData>
    <row r="1" spans="1:7" ht="19.2" customHeight="1">
      <c r="A1" s="43" t="s">
        <v>56</v>
      </c>
      <c r="B1" s="43"/>
      <c r="C1" s="43"/>
      <c r="D1" s="43"/>
    </row>
    <row r="2" spans="1:7" ht="22.35" customHeight="1">
      <c r="A2" s="44" t="s">
        <v>57</v>
      </c>
      <c r="B2" s="44"/>
      <c r="C2" s="44"/>
      <c r="D2" s="44"/>
    </row>
    <row r="3" spans="1:7" ht="14.4" thickBot="1">
      <c r="A3" s="11"/>
      <c r="B3" s="11"/>
      <c r="C3" s="11"/>
      <c r="D3" s="11"/>
    </row>
    <row r="4" spans="1:7" ht="17.850000000000001" customHeight="1">
      <c r="A4" s="12" t="s">
        <v>58</v>
      </c>
      <c r="B4" s="12" t="s">
        <v>59</v>
      </c>
      <c r="C4" s="12" t="s">
        <v>60</v>
      </c>
      <c r="D4" s="12" t="s">
        <v>61</v>
      </c>
      <c r="F4" s="57" t="s">
        <v>283</v>
      </c>
      <c r="G4" s="58"/>
    </row>
    <row r="5" spans="1:7" ht="27.6">
      <c r="A5" s="11" t="s">
        <v>62</v>
      </c>
      <c r="B5" s="11" t="s">
        <v>63</v>
      </c>
      <c r="C5" s="11" t="s">
        <v>64</v>
      </c>
      <c r="D5" s="11" t="s">
        <v>65</v>
      </c>
      <c r="F5" s="59"/>
      <c r="G5" s="60"/>
    </row>
    <row r="6" spans="1:7" ht="14.4" thickBot="1">
      <c r="A6" s="11" t="s">
        <v>21</v>
      </c>
      <c r="B6" s="11" t="s">
        <v>66</v>
      </c>
      <c r="C6" s="11" t="s">
        <v>67</v>
      </c>
      <c r="D6" s="11" t="s">
        <v>68</v>
      </c>
      <c r="F6" s="61"/>
      <c r="G6" s="62"/>
    </row>
    <row r="7" spans="1:7" ht="17.399999999999999" thickBot="1">
      <c r="A7" s="11" t="s">
        <v>24</v>
      </c>
      <c r="B7" s="11" t="s">
        <v>69</v>
      </c>
      <c r="C7" s="11" t="s">
        <v>70</v>
      </c>
      <c r="D7" s="11" t="s">
        <v>71</v>
      </c>
      <c r="F7" s="63" t="s">
        <v>284</v>
      </c>
      <c r="G7" s="64"/>
    </row>
    <row r="8" spans="1:7">
      <c r="A8" s="11" t="s">
        <v>27</v>
      </c>
      <c r="B8" s="11" t="s">
        <v>72</v>
      </c>
      <c r="C8" s="11" t="s">
        <v>73</v>
      </c>
      <c r="D8" s="11" t="s">
        <v>74</v>
      </c>
    </row>
    <row r="9" spans="1:7">
      <c r="A9" s="11" t="s">
        <v>29</v>
      </c>
      <c r="B9" s="11" t="s">
        <v>75</v>
      </c>
      <c r="C9" s="11" t="s">
        <v>76</v>
      </c>
      <c r="D9" s="11" t="s">
        <v>77</v>
      </c>
    </row>
    <row r="10" spans="1:7">
      <c r="A10" s="11" t="s">
        <v>78</v>
      </c>
      <c r="B10" s="11" t="s">
        <v>31</v>
      </c>
      <c r="C10" s="11" t="s">
        <v>79</v>
      </c>
      <c r="D10" s="11" t="s">
        <v>80</v>
      </c>
    </row>
    <row r="11" spans="1:7">
      <c r="A11" s="11" t="s">
        <v>33</v>
      </c>
      <c r="B11" s="11" t="s">
        <v>81</v>
      </c>
      <c r="C11" s="11" t="s">
        <v>82</v>
      </c>
      <c r="D11" s="11" t="s">
        <v>83</v>
      </c>
    </row>
    <row r="12" spans="1:7">
      <c r="A12" s="11" t="s">
        <v>35</v>
      </c>
      <c r="B12" s="11" t="s">
        <v>84</v>
      </c>
      <c r="C12" s="11" t="s">
        <v>85</v>
      </c>
      <c r="D12" s="11" t="s">
        <v>86</v>
      </c>
    </row>
    <row r="13" spans="1:7">
      <c r="A13" s="11" t="s">
        <v>38</v>
      </c>
      <c r="B13" s="11" t="s">
        <v>87</v>
      </c>
      <c r="C13" s="11" t="s">
        <v>88</v>
      </c>
      <c r="D13" s="11" t="s">
        <v>89</v>
      </c>
    </row>
    <row r="14" spans="1:7">
      <c r="A14" s="11" t="s">
        <v>41</v>
      </c>
      <c r="B14" s="11" t="s">
        <v>90</v>
      </c>
      <c r="C14" s="11" t="s">
        <v>91</v>
      </c>
      <c r="D14" s="11" t="s">
        <v>92</v>
      </c>
    </row>
    <row r="15" spans="1:7">
      <c r="A15" s="11" t="s">
        <v>44</v>
      </c>
      <c r="B15" s="11" t="s">
        <v>93</v>
      </c>
      <c r="C15" s="11" t="s">
        <v>94</v>
      </c>
      <c r="D15" s="11" t="s">
        <v>95</v>
      </c>
    </row>
    <row r="16" spans="1:7" ht="27.6">
      <c r="A16" s="11" t="s">
        <v>96</v>
      </c>
      <c r="B16" s="11" t="s">
        <v>203</v>
      </c>
      <c r="C16" s="11" t="s">
        <v>97</v>
      </c>
      <c r="D16" s="11" t="s">
        <v>204</v>
      </c>
    </row>
    <row r="17" spans="1:4">
      <c r="A17" s="11" t="s">
        <v>98</v>
      </c>
      <c r="B17" s="11" t="s">
        <v>99</v>
      </c>
      <c r="C17" s="11" t="s">
        <v>100</v>
      </c>
      <c r="D17" s="11" t="s">
        <v>101</v>
      </c>
    </row>
    <row r="18" spans="1:4">
      <c r="A18" s="11" t="s">
        <v>102</v>
      </c>
      <c r="B18" s="11" t="s">
        <v>103</v>
      </c>
      <c r="C18" s="11" t="s">
        <v>104</v>
      </c>
      <c r="D18" s="11" t="s">
        <v>105</v>
      </c>
    </row>
    <row r="19" spans="1:4">
      <c r="A19" s="11" t="s">
        <v>106</v>
      </c>
      <c r="B19" s="11" t="s">
        <v>107</v>
      </c>
      <c r="C19" s="11" t="s">
        <v>108</v>
      </c>
      <c r="D19" s="11" t="s">
        <v>109</v>
      </c>
    </row>
    <row r="20" spans="1:4">
      <c r="A20" s="11" t="s">
        <v>110</v>
      </c>
      <c r="B20" s="11" t="s">
        <v>111</v>
      </c>
      <c r="C20" s="11" t="s">
        <v>112</v>
      </c>
      <c r="D20" s="11" t="s">
        <v>113</v>
      </c>
    </row>
    <row r="21" spans="1:4" ht="27.6">
      <c r="A21" s="11" t="s">
        <v>124</v>
      </c>
      <c r="B21" s="11" t="s">
        <v>205</v>
      </c>
      <c r="C21" s="11" t="s">
        <v>114</v>
      </c>
      <c r="D21" s="11" t="s">
        <v>206</v>
      </c>
    </row>
    <row r="22" spans="1:4" ht="27.15" customHeight="1">
      <c r="A22" s="11" t="s">
        <v>207</v>
      </c>
      <c r="B22" s="11" t="s">
        <v>208</v>
      </c>
      <c r="C22" s="11" t="s">
        <v>209</v>
      </c>
      <c r="D22" s="11" t="s">
        <v>210</v>
      </c>
    </row>
    <row r="23" spans="1:4" ht="27.15" customHeight="1">
      <c r="A23" s="11" t="s">
        <v>125</v>
      </c>
      <c r="B23" s="11" t="s">
        <v>211</v>
      </c>
      <c r="C23" s="11" t="s">
        <v>212</v>
      </c>
      <c r="D23" s="11" t="s">
        <v>213</v>
      </c>
    </row>
    <row r="24" spans="1:4" ht="27.15" customHeight="1">
      <c r="A24" s="11" t="s">
        <v>147</v>
      </c>
      <c r="B24" s="11" t="s">
        <v>214</v>
      </c>
      <c r="C24" s="11" t="s">
        <v>215</v>
      </c>
      <c r="D24" s="11" t="s">
        <v>216</v>
      </c>
    </row>
    <row r="25" spans="1:4" ht="27.15" customHeight="1">
      <c r="A25" s="11" t="s">
        <v>144</v>
      </c>
      <c r="B25" s="11" t="s">
        <v>217</v>
      </c>
      <c r="C25" s="11" t="s">
        <v>115</v>
      </c>
      <c r="D25" s="11" t="s">
        <v>116</v>
      </c>
    </row>
    <row r="26" spans="1:4" ht="27.15" customHeight="1">
      <c r="A26" s="11" t="s">
        <v>218</v>
      </c>
      <c r="B26" s="11" t="s">
        <v>219</v>
      </c>
      <c r="C26" s="11" t="s">
        <v>220</v>
      </c>
      <c r="D26" s="11" t="s">
        <v>221</v>
      </c>
    </row>
    <row r="27" spans="1:4" ht="27.15" customHeight="1">
      <c r="A27" s="11" t="s">
        <v>168</v>
      </c>
      <c r="B27" s="11" t="s">
        <v>222</v>
      </c>
      <c r="C27" s="11" t="s">
        <v>223</v>
      </c>
      <c r="D27" s="11" t="s">
        <v>224</v>
      </c>
    </row>
    <row r="28" spans="1:4" ht="27.15" customHeight="1">
      <c r="A28" s="11" t="s">
        <v>225</v>
      </c>
      <c r="B28" s="11" t="s">
        <v>226</v>
      </c>
      <c r="C28" s="11" t="s">
        <v>227</v>
      </c>
      <c r="D28" s="11" t="s">
        <v>117</v>
      </c>
    </row>
    <row r="29" spans="1:4" ht="27.15" customHeight="1">
      <c r="A29" s="11" t="s">
        <v>228</v>
      </c>
      <c r="B29" s="11" t="s">
        <v>229</v>
      </c>
      <c r="C29" s="11" t="s">
        <v>230</v>
      </c>
      <c r="D29" s="11" t="s">
        <v>231</v>
      </c>
    </row>
    <row r="30" spans="1:4" ht="27.15" customHeight="1">
      <c r="A30" s="11" t="s">
        <v>118</v>
      </c>
      <c r="B30" s="11" t="s">
        <v>119</v>
      </c>
      <c r="C30" s="11" t="s">
        <v>120</v>
      </c>
      <c r="D30" s="11" t="s">
        <v>121</v>
      </c>
    </row>
    <row r="31" spans="1:4" ht="27.15" customHeight="1">
      <c r="A31" s="11" t="s">
        <v>153</v>
      </c>
      <c r="B31" s="11" t="s">
        <v>232</v>
      </c>
      <c r="C31" s="11" t="s">
        <v>233</v>
      </c>
      <c r="D31" s="11" t="s">
        <v>234</v>
      </c>
    </row>
    <row r="32" spans="1:4" ht="27.15" customHeight="1">
      <c r="A32" s="17" t="s">
        <v>235</v>
      </c>
      <c r="B32" s="17" t="s">
        <v>236</v>
      </c>
      <c r="C32" s="17" t="s">
        <v>237</v>
      </c>
      <c r="D32" s="17" t="s">
        <v>238</v>
      </c>
    </row>
    <row r="33" spans="1:4" ht="27.15" customHeight="1">
      <c r="A33" s="17" t="s">
        <v>239</v>
      </c>
      <c r="B33" s="17" t="s">
        <v>240</v>
      </c>
      <c r="C33" s="17" t="s">
        <v>233</v>
      </c>
      <c r="D33" s="17" t="s">
        <v>241</v>
      </c>
    </row>
    <row r="34" spans="1:4" ht="27.15" customHeight="1">
      <c r="A34" s="17" t="s">
        <v>242</v>
      </c>
      <c r="B34" s="17" t="s">
        <v>243</v>
      </c>
      <c r="C34" s="17" t="s">
        <v>244</v>
      </c>
      <c r="D34" s="17" t="s">
        <v>245</v>
      </c>
    </row>
  </sheetData>
  <sheetProtection algorithmName="SHA-512" hashValue="Wt4Tzbgody3kwGw9qBBM3d0FTP8/wjrIs2jy2t0Xyf6XRPO8ij42n6Zn61skw3Hv2hO77ZAj3aeInwMmVVYsrQ==" saltValue="f3ttfip0lHgvCqEO4s+i+w==" spinCount="100000" sheet="1" objects="1" scenarios="1" formatCells="0" formatColumns="0" formatRows="0" insertColumns="0" sort="0" autoFilter="0" pivotTables="0"/>
  <mergeCells count="4">
    <mergeCell ref="A1:D1"/>
    <mergeCell ref="A2:D2"/>
    <mergeCell ref="F4:G6"/>
    <mergeCell ref="F7:G7"/>
  </mergeCells>
  <hyperlinks>
    <hyperlink ref="F7" r:id="rId1" xr:uid="{9279B68F-C77E-4C33-BAB1-32DC556E2B23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2"/>
  <sheetViews>
    <sheetView workbookViewId="0">
      <pane ySplit="10" topLeftCell="A11" activePane="bottomLeft" state="frozen"/>
      <selection pane="bottomLeft" sqref="A1:R1"/>
    </sheetView>
  </sheetViews>
  <sheetFormatPr baseColWidth="10" defaultColWidth="8.796875" defaultRowHeight="13.8"/>
  <cols>
    <col min="1" max="1" width="33" customWidth="1"/>
    <col min="2" max="2" width="34" customWidth="1"/>
    <col min="3" max="4" width="44" customWidth="1"/>
    <col min="5" max="6" width="16" customWidth="1"/>
    <col min="7" max="7" width="18" customWidth="1"/>
    <col min="8" max="8" width="14" customWidth="1"/>
    <col min="9" max="9" width="12" customWidth="1"/>
    <col min="10" max="10" width="16" customWidth="1"/>
    <col min="11" max="11" width="14" customWidth="1"/>
    <col min="12" max="13" width="16" customWidth="1"/>
    <col min="14" max="14" width="18" customWidth="1"/>
    <col min="15" max="15" width="15" customWidth="1"/>
    <col min="16" max="16" width="18" customWidth="1"/>
    <col min="17" max="17" width="32" customWidth="1"/>
    <col min="18" max="18" width="55" customWidth="1"/>
    <col min="19" max="19" width="20" customWidth="1"/>
  </cols>
  <sheetData>
    <row r="1" spans="1:19" ht="24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9" ht="28.05" customHeight="1">
      <c r="A2" s="49" t="s">
        <v>246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9" ht="14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20.85" customHeight="1">
      <c r="A4" s="46" t="s">
        <v>122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</row>
    <row r="5" spans="1:19" ht="25.65" customHeight="1">
      <c r="A5" s="47" t="s">
        <v>247</v>
      </c>
      <c r="B5" s="47"/>
      <c r="C5" s="47"/>
      <c r="D5" s="47" t="s">
        <v>248</v>
      </c>
      <c r="E5" s="47"/>
      <c r="F5" s="47"/>
      <c r="G5" s="47" t="s">
        <v>249</v>
      </c>
      <c r="H5" s="47"/>
      <c r="I5" s="47"/>
      <c r="J5" s="47" t="s">
        <v>250</v>
      </c>
      <c r="K5" s="47"/>
      <c r="L5" s="47"/>
      <c r="M5" s="47" t="s">
        <v>251</v>
      </c>
      <c r="N5" s="47"/>
      <c r="O5" s="47"/>
      <c r="P5" s="47" t="s">
        <v>252</v>
      </c>
      <c r="Q5" s="47"/>
      <c r="R5" s="47"/>
    </row>
    <row r="6" spans="1:19" ht="27.15" customHeight="1">
      <c r="A6" s="50">
        <f>IF(H8="LISTO",SUM(L11:L100),"")</f>
        <v>100.8</v>
      </c>
      <c r="B6" s="51"/>
      <c r="C6" s="51"/>
      <c r="D6" s="50">
        <f>IF(H8="LISTO",SUM(M11:M100),"")</f>
        <v>6263.6</v>
      </c>
      <c r="E6" s="52"/>
      <c r="F6" s="52"/>
      <c r="G6" s="50">
        <f>IF(H8="LISTO",SUM(N11:N100),"")</f>
        <v>1827.432</v>
      </c>
      <c r="H6" s="52"/>
      <c r="I6" s="52"/>
      <c r="J6" s="53">
        <f>IF(H8="LISTO",IF(COUNT(O11:O100)=0,"",AVERAGE(O11:O100)),"")</f>
        <v>0.27122619047619045</v>
      </c>
      <c r="K6" s="54"/>
      <c r="L6" s="54"/>
      <c r="M6" s="55">
        <f>COUNTIF(Q11:Q100,"Evaluación preliminar favorable")</f>
        <v>2</v>
      </c>
      <c r="N6" s="55"/>
      <c r="O6" s="55"/>
      <c r="P6" s="55">
        <f>COUNTIF(Q11:Q100,"Compra mínima alta")+COUNTIF(Q11:Q100,"Capacidad insuficiente")+COUNTIF(Q11:Q100,"Demanda baja")+COUNTIF(Q11:Q100,"Revisar margen")+COUNTIF(Q11:Q100,"Completar datos")+COUNTIF(Q11:Q100,"Datos no válidos")</f>
        <v>3</v>
      </c>
      <c r="Q6" s="55"/>
      <c r="R6" s="55"/>
    </row>
    <row r="7" spans="1:19" ht="14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9" ht="28.95" customHeight="1">
      <c r="A8" s="16" t="s">
        <v>253</v>
      </c>
      <c r="B8" s="39" t="s">
        <v>254</v>
      </c>
      <c r="C8" s="2"/>
      <c r="D8" s="16" t="s">
        <v>255</v>
      </c>
      <c r="E8" s="39" t="s">
        <v>128</v>
      </c>
      <c r="F8" s="2"/>
      <c r="G8" s="16" t="s">
        <v>256</v>
      </c>
      <c r="H8" s="56" t="str">
        <f>IF(COUNTA(B11:B100)=0,"SIN DATOS",IF(COUNTIF(Q11:Q100,"Completar datos")+COUNTIF(Q11:Q100,"Datos no válidos")&gt;0,"REVISAR FILAS INCOMPLETAS O INVÁLIDAS",IF(COUNTIF(S11:S100,"Moneda distinta")&gt;0,"MONEDAS DISTINTAS: TOTALES BLOQUEADOS",IF(COUNTIF(S11:S100,"Período distinto")&gt;0,"PERÍODOS DISTINTOS: TOTALES BLOQUEADOS","LISTO"))))</f>
        <v>LISTO</v>
      </c>
      <c r="I8" s="56"/>
      <c r="J8" s="56"/>
      <c r="K8" s="56"/>
      <c r="L8" s="56"/>
      <c r="M8" s="56"/>
      <c r="N8" s="56"/>
      <c r="O8" s="56"/>
      <c r="P8" s="56"/>
      <c r="Q8" s="56"/>
      <c r="R8" s="56"/>
    </row>
    <row r="9" spans="1:19" ht="22.35" customHeight="1">
      <c r="A9" s="45" t="s">
        <v>257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9" ht="34.049999999999997" customHeight="1">
      <c r="A10" s="3" t="s">
        <v>235</v>
      </c>
      <c r="B10" s="3" t="s">
        <v>21</v>
      </c>
      <c r="C10" s="3" t="s">
        <v>24</v>
      </c>
      <c r="D10" s="3" t="s">
        <v>27</v>
      </c>
      <c r="E10" s="3" t="s">
        <v>29</v>
      </c>
      <c r="F10" s="3" t="s">
        <v>30</v>
      </c>
      <c r="G10" s="3" t="s">
        <v>33</v>
      </c>
      <c r="H10" s="3" t="s">
        <v>35</v>
      </c>
      <c r="I10" s="3" t="s">
        <v>38</v>
      </c>
      <c r="J10" s="3" t="s">
        <v>41</v>
      </c>
      <c r="K10" s="3" t="s">
        <v>44</v>
      </c>
      <c r="L10" s="3" t="s">
        <v>96</v>
      </c>
      <c r="M10" s="3" t="s">
        <v>98</v>
      </c>
      <c r="N10" s="3" t="s">
        <v>102</v>
      </c>
      <c r="O10" s="3" t="s">
        <v>106</v>
      </c>
      <c r="P10" s="3" t="s">
        <v>123</v>
      </c>
      <c r="Q10" s="3" t="s">
        <v>124</v>
      </c>
      <c r="R10" s="3" t="s">
        <v>125</v>
      </c>
      <c r="S10" s="24" t="s">
        <v>258</v>
      </c>
    </row>
    <row r="11" spans="1:19" ht="25.95" customHeight="1">
      <c r="A11" s="26" t="s">
        <v>254</v>
      </c>
      <c r="B11" s="27" t="s">
        <v>126</v>
      </c>
      <c r="C11" s="28" t="s">
        <v>127</v>
      </c>
      <c r="D11" s="28" t="s">
        <v>128</v>
      </c>
      <c r="E11" s="29">
        <v>120</v>
      </c>
      <c r="F11" s="30">
        <v>0.25</v>
      </c>
      <c r="G11" s="31">
        <v>1</v>
      </c>
      <c r="H11" s="32">
        <v>85</v>
      </c>
      <c r="I11" s="30">
        <v>0.3</v>
      </c>
      <c r="J11" s="29">
        <v>100</v>
      </c>
      <c r="K11" s="29">
        <v>50</v>
      </c>
      <c r="L11" s="18">
        <f t="shared" ref="L11:L42" si="0">IF(COUNTA(A11:K11)=0,"",IF(OR(COUNTBLANK(A11:K11)&gt;0,COUNT(E11:K11)&lt;&gt;7),"",IF(OR(E11&lt;0,E11&lt;&gt;INT(E11),E11&gt;1000000000,F11&lt;0,F11&gt;1,G11&lt;=0,G11&gt;1000,H11&lt;0,H11&gt;1000000000000,I11&lt;0,I11&gt;1,J11&lt;0,J11&lt;&gt;INT(J11),J11&gt;1000000000,K11&lt;0,K11&lt;&gt;INT(K11),K11&gt;1000000000,NOT(OR(A11="USD",A11="COP",A11="EUR",A11="MXN",A11="PEN",A11="CLP",A11="ARS",A11="BRL",A11="BOB",A11="UYU",A11="CRC",A11="DOP",A11="GTQ",A11="GBP",A11="CAD")),NOT(OR(D11="7 días",D11="14 días",D11="30 días",D11="60 días",D11="90 días",D11="Mes calendario",D11="Trimestre",D11="Temporada",D11="Año")),NOT(OR(C11="Ecommerce",C11="Tienda física",C11="WhatsApp",C11="Instagram",C11="Marketplace",C11="Restaurante",C11="Servicios",C11="Mayorista",C11="Otro"))),"",IF(COUNTIFS($A$11:$A$100,A11,$B$11:$B$100,B11,$C$11:$C$100,C11,$D$11:$D$100,D11)&gt;1,"",E11*F11*G11))))</f>
        <v>30</v>
      </c>
      <c r="M11" s="19">
        <f t="shared" ref="M11:M42" si="1">IF(ISNUMBER(L11),L11*H11,"")</f>
        <v>2550</v>
      </c>
      <c r="N11" s="19">
        <f t="shared" ref="N11:N42" si="2">IF(ISNUMBER(M11),M11*I11,"")</f>
        <v>765</v>
      </c>
      <c r="O11" s="20">
        <f t="shared" ref="O11:O42" si="3">IF(AND(ISNUMBER(L11),J11&gt;0),L11/J11,"")</f>
        <v>0.3</v>
      </c>
      <c r="P11" s="18">
        <f t="shared" ref="P11:P42" si="4">IF(AND(ISNUMBER(L11),L11&gt;0,K11&gt;0),K11/L11,"")</f>
        <v>1.6666666666666667</v>
      </c>
      <c r="Q11" s="6" t="str">
        <f>IF(COUNTA(A11:K11)=0,"",IF(COUNTBLANK(A11:K11)&gt;0,"Completar datos",IF(COUNT(E11:K11)&lt;&gt;7,"Datos no válidos",IF(OR(E11&lt;0,E11&lt;&gt;INT(E11),E11&gt;1000000000,F11&lt;0,F11&gt;1,G11&lt;=0,G11&gt;1000,H11&lt;0,H11&gt;1000000000000,I11&lt;0,I11&gt;1,J11&lt;0,J11&lt;&gt;INT(J11),J11&gt;1000000000,K11&lt;0,K11&lt;&gt;INT(K11),K11&gt;1000000000,NOT(OR(A11="USD",A11="COP",A11="EUR",A11="MXN",A11="PEN",A11="CLP",A11="ARS",A11="BRL",A11="BOB",A11="UYU",A11="CRC",A11="DOP",A11="GTQ",A11="GBP",A11="CAD")),NOT(OR(D11="7 días",D11="14 días",D11="30 días",D11="60 días",D11="90 días",D11="Mes calendario",D11="Trimestre",D11="Temporada",D11="Año")),NOT(OR(C11="Ecommerce",C11="Tienda física",C11="WhatsApp",C11="Instagram",C11="Marketplace",C11="Restaurante",C11="Servicios",C11="Mayorista",C11="Otro"))),"Datos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válidos",IF(COUNTIFS($A$11:$A$100,A11,$B$11:$B$100,B11,$C$11:$C$100,C11,$D$11:$D$100,D11)&gt;1,"Datos no válidos",IF(L11&lt;'04 Parámetros'!$B$5,"Demanda baja",IF(N11&lt;=0,"Revisar margen",IF(OR(J11&lt;=0,L11&gt;J11),"Capacidad insuficiente",IF(AND(K11&gt;0,P11&gt;'04 Parámetros'!$B$6),"Compra mínima alta","Evaluación preliminar favorable")))))))))))</f>
        <v>Evaluación preliminar favorable</v>
      </c>
      <c r="R11" s="8" t="str">
        <f>IF(Q11="","",IF(Q11="Completar datos","Completa A:K antes de decidir",IF(Q11="Datos no válidos",IF(COUNTIFS($A$11:$A$100,A11,$B$11:$B$100,B11,$C$11:$C$100,C11,$D$11:$D$100,D11)&gt;1,"Revisa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numéricos"))),IF(Q11="Demanda baja","Validar interés con una prueba pequeña",IF(Q11="Revisar margen","Revisar precio, costo y comisiones",IF(Q11="Capacidad insuficiente","Ajustar capacidad o limitar pedidos",IF(Q11="Compra mínima alta","Negociar lote o hacer preventa; validar caja","Escenario favorable para probar; validar caja y gastos antes de comprar")))))))</f>
        <v>Escenario favorable para probar; validar caja y gastos antes de comprar</v>
      </c>
      <c r="S11" s="25" t="str">
        <f t="shared" ref="S11:S42" si="5">IF(COUNTA(A11:K11)=0,"",IF(Q11="Completar datos","Datos incompletos",IF(Q11="Datos no válidos","Datos inválidos",IF(A11&lt;&gt;$B$8,"Moneda distinta",IF(D11&lt;&gt;$E$8,"Período distinto","Comparable")))))</f>
        <v>Comparable</v>
      </c>
    </row>
    <row r="12" spans="1:19" ht="25.95" customHeight="1">
      <c r="A12" s="26" t="s">
        <v>254</v>
      </c>
      <c r="B12" s="33" t="s">
        <v>129</v>
      </c>
      <c r="C12" s="34" t="s">
        <v>127</v>
      </c>
      <c r="D12" s="34" t="s">
        <v>128</v>
      </c>
      <c r="E12" s="35">
        <v>80</v>
      </c>
      <c r="F12" s="36">
        <v>0.2</v>
      </c>
      <c r="G12" s="37">
        <v>1</v>
      </c>
      <c r="H12" s="38">
        <v>55</v>
      </c>
      <c r="I12" s="36">
        <v>0.28000000000000003</v>
      </c>
      <c r="J12" s="35">
        <v>60</v>
      </c>
      <c r="K12" s="35">
        <v>40</v>
      </c>
      <c r="L12" s="21">
        <f t="shared" si="0"/>
        <v>16</v>
      </c>
      <c r="M12" s="22">
        <f t="shared" si="1"/>
        <v>880</v>
      </c>
      <c r="N12" s="22">
        <f t="shared" si="2"/>
        <v>246.40000000000003</v>
      </c>
      <c r="O12" s="23">
        <f t="shared" si="3"/>
        <v>0.26666666666666666</v>
      </c>
      <c r="P12" s="21">
        <f t="shared" si="4"/>
        <v>2.5</v>
      </c>
      <c r="Q12" s="7" t="str">
        <f>IF(COUNTA(A12:K12)=0,"",IF(COUNTBLANK(A12:K12)&gt;0,"Completar datos",IF(COUNT(E12:K12)&lt;&gt;7,"Datos no válidos",IF(OR(E12&lt;0,E12&lt;&gt;INT(E12),E12&gt;1000000000,F12&lt;0,F12&gt;1,G12&lt;=0,G12&gt;1000,H12&lt;0,H12&gt;1000000000000,I12&lt;0,I12&gt;1,J12&lt;0,J12&lt;&gt;INT(J12),J12&gt;1000000000,K12&lt;0,K12&lt;&gt;INT(K12),K12&gt;1000000000,NOT(OR(A12="USD",A12="COP",A12="EUR",A12="MXN",A12="PEN",A12="CLP",A12="ARS",A12="BRL",A12="BOB",A12="UYU",A12="CRC",A12="DOP",A12="GTQ",A12="GBP",A12="CAD")),NOT(OR(D12="7 días",D12="14 días",D12="30 días",D12="60 días",D12="90 días",D12="Mes calendario",D12="Trimestre",D12="Temporada",D12="Año")),NOT(OR(C12="Ecommerce",C12="Tienda física",C12="WhatsApp",C12="Instagram",C12="Marketplace",C12="Restaurante",C12="Servicios",C12="Mayorista",C12="Otro"))),"Datos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válidos",IF(COUNTIFS($A$11:$A$100,A12,$B$11:$B$100,B12,$C$11:$C$100,C12,$D$11:$D$100,D12)&gt;1,"Datos no válidos",IF(L12&lt;'04 Parámetros'!$B$5,"Demanda baja",IF(N12&lt;=0,"Revisar margen",IF(OR(J12&lt;=0,L12&gt;J12),"Capacidad insuficiente",IF(AND(K12&gt;0,P12&gt;'04 Parámetros'!$B$6),"Compra mínima alta","Evaluación preliminar favorable")))))))))))</f>
        <v>Compra mínima alta</v>
      </c>
      <c r="R12" s="9" t="str">
        <f>IF(Q12="","",IF(Q12="Completar datos","Completa A:K antes de decidir",IF(Q12="Datos no válidos",IF(COUNTIFS($A$11:$A$100,A12,$B$11:$B$100,B12,$C$11:$C$100,C12,$D$11:$D$100,D12)&gt;1,"Revisa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numéricos"))),IF(Q12="Demanda baja","Validar interés con una prueba pequeña",IF(Q12="Revisar margen","Revisar precio, costo y comisiones",IF(Q12="Capacidad insuficiente","Ajustar capacidad o limitar pedidos",IF(Q12="Compra mínima alta","Negociar lote o hacer preventa; validar caja","Escenario favorable para probar; validar caja y gastos antes de comprar")))))))</f>
        <v>Negociar lote o hacer preventa; validar caja</v>
      </c>
      <c r="S12" s="25" t="str">
        <f t="shared" si="5"/>
        <v>Comparable</v>
      </c>
    </row>
    <row r="13" spans="1:19" ht="25.95" customHeight="1">
      <c r="A13" s="26" t="s">
        <v>254</v>
      </c>
      <c r="B13" s="27" t="s">
        <v>130</v>
      </c>
      <c r="C13" s="28" t="s">
        <v>131</v>
      </c>
      <c r="D13" s="28" t="s">
        <v>128</v>
      </c>
      <c r="E13" s="29">
        <v>150</v>
      </c>
      <c r="F13" s="30">
        <v>0.18</v>
      </c>
      <c r="G13" s="31">
        <v>1</v>
      </c>
      <c r="H13" s="32">
        <v>28</v>
      </c>
      <c r="I13" s="30">
        <v>0.35</v>
      </c>
      <c r="J13" s="29">
        <v>120</v>
      </c>
      <c r="K13" s="29">
        <v>60</v>
      </c>
      <c r="L13" s="18">
        <f t="shared" si="0"/>
        <v>27</v>
      </c>
      <c r="M13" s="19">
        <f t="shared" si="1"/>
        <v>756</v>
      </c>
      <c r="N13" s="19">
        <f t="shared" si="2"/>
        <v>264.59999999999997</v>
      </c>
      <c r="O13" s="20">
        <f t="shared" si="3"/>
        <v>0.22500000000000001</v>
      </c>
      <c r="P13" s="18">
        <f t="shared" si="4"/>
        <v>2.2222222222222223</v>
      </c>
      <c r="Q13" s="6" t="str">
        <f>IF(COUNTA(A13:K13)=0,"",IF(COUNTBLANK(A13:K13)&gt;0,"Completar datos",IF(COUNT(E13:K13)&lt;&gt;7,"Datos no válidos",IF(OR(E13&lt;0,E13&lt;&gt;INT(E13),E13&gt;1000000000,F13&lt;0,F13&gt;1,G13&lt;=0,G13&gt;1000,H13&lt;0,H13&gt;1000000000000,I13&lt;0,I13&gt;1,J13&lt;0,J13&lt;&gt;INT(J13),J13&gt;1000000000,K13&lt;0,K13&lt;&gt;INT(K13),K13&gt;1000000000,NOT(OR(A13="USD",A13="COP",A13="EUR",A13="MXN",A13="PEN",A13="CLP",A13="ARS",A13="BRL",A13="BOB",A13="UYU",A13="CRC",A13="DOP",A13="GTQ",A13="GBP",A13="CAD")),NOT(OR(D13="7 días",D13="14 días",D13="30 días",D13="60 días",D13="90 días",D13="Mes calendario",D13="Trimestre",D13="Temporada",D13="Año")),NOT(OR(C13="Ecommerce",C13="Tienda física",C13="WhatsApp",C13="Instagram",C13="Marketplace",C13="Restaurante",C13="Servicios",C13="Mayorista",C13="Otro"))),"Datos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válidos",IF(COUNTIFS($A$11:$A$100,A13,$B$11:$B$100,B13,$C$11:$C$100,C13,$D$11:$D$100,D13)&gt;1,"Datos no válidos",IF(L13&lt;'04 Parámetros'!$B$5,"Demanda baja",IF(N13&lt;=0,"Revisar margen",IF(OR(J13&lt;=0,L13&gt;J13),"Capacidad insuficiente",IF(AND(K13&gt;0,P13&gt;'04 Parámetros'!$B$6),"Compra mínima alta","Evaluación preliminar favorable")))))))))))</f>
        <v>Compra mínima alta</v>
      </c>
      <c r="R13" s="8" t="str">
        <f>IF(Q13="","",IF(Q13="Completar datos","Completa A:K antes de decidir",IF(Q13="Datos no válidos",IF(COUNTIFS($A$11:$A$100,A13,$B$11:$B$100,B13,$C$11:$C$100,C13,$D$11:$D$100,D13)&gt;1,"Revisa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numéricos"))),IF(Q13="Demanda baja","Validar interés con una prueba pequeña",IF(Q13="Revisar margen","Revisar precio, costo y comisiones",IF(Q13="Capacidad insuficiente","Ajustar capacidad o limitar pedidos",IF(Q13="Compra mínima alta","Negociar lote o hacer preventa; validar caja","Escenario favorable para probar; validar caja y gastos antes de comprar")))))))</f>
        <v>Negociar lote o hacer preventa; validar caja</v>
      </c>
      <c r="S13" s="25" t="str">
        <f t="shared" si="5"/>
        <v>Comparable</v>
      </c>
    </row>
    <row r="14" spans="1:19" ht="25.95" customHeight="1">
      <c r="A14" s="26" t="s">
        <v>254</v>
      </c>
      <c r="B14" s="33" t="s">
        <v>132</v>
      </c>
      <c r="C14" s="34" t="s">
        <v>133</v>
      </c>
      <c r="D14" s="34" t="s">
        <v>128</v>
      </c>
      <c r="E14" s="35">
        <v>65</v>
      </c>
      <c r="F14" s="36">
        <v>0.22</v>
      </c>
      <c r="G14" s="37">
        <v>1</v>
      </c>
      <c r="H14" s="38">
        <v>32</v>
      </c>
      <c r="I14" s="36">
        <v>0.32</v>
      </c>
      <c r="J14" s="35">
        <v>80</v>
      </c>
      <c r="K14" s="35">
        <v>30</v>
      </c>
      <c r="L14" s="21">
        <f t="shared" si="0"/>
        <v>14.3</v>
      </c>
      <c r="M14" s="22">
        <f t="shared" si="1"/>
        <v>457.6</v>
      </c>
      <c r="N14" s="22">
        <f t="shared" si="2"/>
        <v>146.43200000000002</v>
      </c>
      <c r="O14" s="23">
        <f t="shared" si="3"/>
        <v>0.17875000000000002</v>
      </c>
      <c r="P14" s="21">
        <f t="shared" si="4"/>
        <v>2.0979020979020979</v>
      </c>
      <c r="Q14" s="7" t="str">
        <f>IF(COUNTA(A14:K14)=0,"",IF(COUNTBLANK(A14:K14)&gt;0,"Completar datos",IF(COUNT(E14:K14)&lt;&gt;7,"Datos no válidos",IF(OR(E14&lt;0,E14&lt;&gt;INT(E14),E14&gt;1000000000,F14&lt;0,F14&gt;1,G14&lt;=0,G14&gt;1000,H14&lt;0,H14&gt;1000000000000,I14&lt;0,I14&gt;1,J14&lt;0,J14&lt;&gt;INT(J14),J14&gt;1000000000,K14&lt;0,K14&lt;&gt;INT(K14),K14&gt;1000000000,NOT(OR(A14="USD",A14="COP",A14="EUR",A14="MXN",A14="PEN",A14="CLP",A14="ARS",A14="BRL",A14="BOB",A14="UYU",A14="CRC",A14="DOP",A14="GTQ",A14="GBP",A14="CAD")),NOT(OR(D14="7 días",D14="14 días",D14="30 días",D14="60 días",D14="90 días",D14="Mes calendario",D14="Trimestre",D14="Temporada",D14="Año")),NOT(OR(C14="Ecommerce",C14="Tienda física",C14="WhatsApp",C14="Instagram",C14="Marketplace",C14="Restaurante",C14="Servicios",C14="Mayorista",C14="Otro"))),"Datos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válidos",IF(COUNTIFS($A$11:$A$100,A14,$B$11:$B$100,B14,$C$11:$C$100,C14,$D$11:$D$100,D14)&gt;1,"Datos no válidos",IF(L14&lt;'04 Parámetros'!$B$5,"Demanda baja",IF(N14&lt;=0,"Revisar margen",IF(OR(J14&lt;=0,L14&gt;J14),"Capacidad insuficiente",IF(AND(K14&gt;0,P14&gt;'04 Parámetros'!$B$6),"Compra mínima alta","Evaluación preliminar favorable")))))))))))</f>
        <v>Compra mínima alta</v>
      </c>
      <c r="R14" s="9" t="str">
        <f>IF(Q14="","",IF(Q14="Completar datos","Completa A:K antes de decidir",IF(Q14="Datos no válidos",IF(COUNTIFS($A$11:$A$100,A14,$B$11:$B$100,B14,$C$11:$C$100,C14,$D$11:$D$100,D14)&gt;1,"Revisa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numéricos"))),IF(Q14="Demanda baja","Validar interés con una prueba pequeña",IF(Q14="Revisar margen","Revisar precio, costo y comisiones",IF(Q14="Capacidad insuficiente","Ajustar capacidad o limitar pedidos",IF(Q14="Compra mínima alta","Negociar lote o hacer preventa; validar caja","Escenario favorable para probar; validar caja y gastos antes de comprar")))))))</f>
        <v>Negociar lote o hacer preventa; validar caja</v>
      </c>
      <c r="S14" s="25" t="str">
        <f t="shared" si="5"/>
        <v>Comparable</v>
      </c>
    </row>
    <row r="15" spans="1:19" ht="25.95" customHeight="1">
      <c r="A15" s="26" t="s">
        <v>254</v>
      </c>
      <c r="B15" s="27" t="s">
        <v>134</v>
      </c>
      <c r="C15" s="28" t="s">
        <v>135</v>
      </c>
      <c r="D15" s="28" t="s">
        <v>128</v>
      </c>
      <c r="E15" s="29">
        <v>45</v>
      </c>
      <c r="F15" s="30">
        <v>0.3</v>
      </c>
      <c r="G15" s="31">
        <v>1</v>
      </c>
      <c r="H15" s="32">
        <v>120</v>
      </c>
      <c r="I15" s="30">
        <v>0.25</v>
      </c>
      <c r="J15" s="29">
        <v>35</v>
      </c>
      <c r="K15" s="29">
        <v>20</v>
      </c>
      <c r="L15" s="18">
        <f t="shared" si="0"/>
        <v>13.5</v>
      </c>
      <c r="M15" s="19">
        <f t="shared" si="1"/>
        <v>1620</v>
      </c>
      <c r="N15" s="19">
        <f t="shared" si="2"/>
        <v>405</v>
      </c>
      <c r="O15" s="20">
        <f t="shared" si="3"/>
        <v>0.38571428571428573</v>
      </c>
      <c r="P15" s="18">
        <f t="shared" si="4"/>
        <v>1.4814814814814814</v>
      </c>
      <c r="Q15" s="6" t="str">
        <f>IF(COUNTA(A15:K15)=0,"",IF(COUNTBLANK(A15:K15)&gt;0,"Completar datos",IF(COUNT(E15:K15)&lt;&gt;7,"Datos no válidos",IF(OR(E15&lt;0,E15&lt;&gt;INT(E15),E15&gt;1000000000,F15&lt;0,F15&gt;1,G15&lt;=0,G15&gt;1000,H15&lt;0,H15&gt;1000000000000,I15&lt;0,I15&gt;1,J15&lt;0,J15&lt;&gt;INT(J15),J15&gt;1000000000,K15&lt;0,K15&lt;&gt;INT(K15),K15&gt;1000000000,NOT(OR(A15="USD",A15="COP",A15="EUR",A15="MXN",A15="PEN",A15="CLP",A15="ARS",A15="BRL",A15="BOB",A15="UYU",A15="CRC",A15="DOP",A15="GTQ",A15="GBP",A15="CAD")),NOT(OR(D15="7 días",D15="14 días",D15="30 días",D15="60 días",D15="90 días",D15="Mes calendario",D15="Trimestre",D15="Temporada",D15="Año")),NOT(OR(C15="Ecommerce",C15="Tienda física",C15="WhatsApp",C15="Instagram",C15="Marketplace",C15="Restaurante",C15="Servicios",C15="Mayorista",C15="Otro"))),"Datos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válidos",IF(COUNTIFS($A$11:$A$100,A15,$B$11:$B$100,B15,$C$11:$C$100,C15,$D$11:$D$100,D15)&gt;1,"Datos no válidos",IF(L15&lt;'04 Parámetros'!$B$5,"Demanda baja",IF(N15&lt;=0,"Revisar margen",IF(OR(J15&lt;=0,L15&gt;J15),"Capacidad insuficiente",IF(AND(K15&gt;0,P15&gt;'04 Parámetros'!$B$6),"Compra mínima alta","Evaluación preliminar favorable")))))))))))</f>
        <v>Evaluación preliminar favorable</v>
      </c>
      <c r="R15" s="8" t="str">
        <f>IF(Q15="","",IF(Q15="Completar datos","Completa A:K antes de decidir",IF(Q15="Datos no válidos",IF(COUNTIFS($A$11:$A$100,A15,$B$11:$B$100,B15,$C$11:$C$100,C15,$D$11:$D$100,D15)&gt;1,"Revisa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numéricos"))),IF(Q15="Demanda baja","Validar interés con una prueba pequeña",IF(Q15="Revisar margen","Revisar precio, costo y comisiones",IF(Q15="Capacidad insuficiente","Ajustar capacidad o limitar pedidos",IF(Q15="Compra mínima alta","Negociar lote o hacer preventa; validar caja","Escenario favorable para probar; validar caja y gastos antes de comprar")))))))</f>
        <v>Escenario favorable para probar; validar caja y gastos antes de comprar</v>
      </c>
      <c r="S15" s="25" t="str">
        <f t="shared" si="5"/>
        <v>Comparable</v>
      </c>
    </row>
    <row r="16" spans="1:19" ht="25.95" customHeight="1">
      <c r="A16" s="26"/>
      <c r="B16" s="33"/>
      <c r="C16" s="34"/>
      <c r="D16" s="34"/>
      <c r="E16" s="35"/>
      <c r="F16" s="36"/>
      <c r="G16" s="37"/>
      <c r="H16" s="38"/>
      <c r="I16" s="36"/>
      <c r="J16" s="35"/>
      <c r="K16" s="35"/>
      <c r="L16" s="21" t="str">
        <f t="shared" si="0"/>
        <v/>
      </c>
      <c r="M16" s="22" t="str">
        <f t="shared" si="1"/>
        <v/>
      </c>
      <c r="N16" s="22" t="str">
        <f t="shared" si="2"/>
        <v/>
      </c>
      <c r="O16" s="23" t="str">
        <f t="shared" si="3"/>
        <v/>
      </c>
      <c r="P16" s="21" t="str">
        <f t="shared" si="4"/>
        <v/>
      </c>
      <c r="Q16" s="7" t="str">
        <f>IF(COUNTA(A16:K16)=0,"",IF(COUNTBLANK(A16:K16)&gt;0,"Completar datos",IF(COUNT(E16:K16)&lt;&gt;7,"Datos no válidos",IF(OR(E16&lt;0,E16&lt;&gt;INT(E16),E16&gt;1000000000,F16&lt;0,F16&gt;1,G16&lt;=0,G16&gt;1000,H16&lt;0,H16&gt;1000000000000,I16&lt;0,I16&gt;1,J16&lt;0,J16&lt;&gt;INT(J16),J16&gt;1000000000,K16&lt;0,K16&lt;&gt;INT(K16),K16&gt;1000000000,NOT(OR(A16="USD",A16="COP",A16="EUR",A16="MXN",A16="PEN",A16="CLP",A16="ARS",A16="BRL",A16="BOB",A16="UYU",A16="CRC",A16="DOP",A16="GTQ",A16="GBP",A16="CAD")),NOT(OR(D16="7 días",D16="14 días",D16="30 días",D16="60 días",D16="90 días",D16="Mes calendario",D16="Trimestre",D16="Temporada",D16="Año")),NOT(OR(C16="Ecommerce",C16="Tienda física",C16="WhatsApp",C16="Instagram",C16="Marketplace",C16="Restaurante",C16="Servicios",C16="Mayorista",C16="Otro"))),"Datos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válidos",IF(COUNTIFS($A$11:$A$100,A16,$B$11:$B$100,B16,$C$11:$C$100,C16,$D$11:$D$100,D16)&gt;1,"Datos no válidos",IF(L16&lt;'04 Parámetros'!$B$5,"Demanda baja",IF(N16&lt;=0,"Revisar margen",IF(OR(J16&lt;=0,L16&gt;J16),"Capacidad insuficiente",IF(AND(K16&gt;0,P16&gt;'04 Parámetros'!$B$6),"Compra mínima alta","Evaluación preliminar favorable")))))))))))</f>
        <v/>
      </c>
      <c r="R16" s="9" t="str">
        <f>IF(Q16="","",IF(Q16="Completar datos","Completa A:K antes de decidir",IF(Q16="Datos no válidos",IF(COUNTIFS($A$11:$A$100,A16,$B$11:$B$100,B16,$C$11:$C$100,C16,$D$11:$D$100,D16)&gt;1,"Revisa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numéricos"))),IF(Q16="Demanda baja","Validar interés con una prueba pequeña",IF(Q16="Revisar margen","Revisar precio, costo y comisiones",IF(Q16="Capacidad insuficiente","Ajustar capacidad o limitar pedidos",IF(Q16="Compra mínima alta","Negociar lote o hacer preventa; validar caja","Escenario favorable para probar; validar caja y gastos antes de comprar")))))))</f>
        <v/>
      </c>
      <c r="S16" s="25" t="str">
        <f t="shared" si="5"/>
        <v/>
      </c>
    </row>
    <row r="17" spans="1:19" ht="25.95" customHeight="1">
      <c r="A17" s="26"/>
      <c r="B17" s="27"/>
      <c r="C17" s="28"/>
      <c r="D17" s="28"/>
      <c r="E17" s="29"/>
      <c r="F17" s="30"/>
      <c r="G17" s="31"/>
      <c r="H17" s="32"/>
      <c r="I17" s="30"/>
      <c r="J17" s="29"/>
      <c r="K17" s="29"/>
      <c r="L17" s="18" t="str">
        <f t="shared" si="0"/>
        <v/>
      </c>
      <c r="M17" s="19" t="str">
        <f t="shared" si="1"/>
        <v/>
      </c>
      <c r="N17" s="19" t="str">
        <f t="shared" si="2"/>
        <v/>
      </c>
      <c r="O17" s="20" t="str">
        <f t="shared" si="3"/>
        <v/>
      </c>
      <c r="P17" s="18" t="str">
        <f t="shared" si="4"/>
        <v/>
      </c>
      <c r="Q17" s="6" t="str">
        <f>IF(COUNTA(A17:K17)=0,"",IF(COUNTBLANK(A17:K17)&gt;0,"Completar datos",IF(COUNT(E17:K17)&lt;&gt;7,"Datos no válidos",IF(OR(E17&lt;0,E17&lt;&gt;INT(E17),E17&gt;1000000000,F17&lt;0,F17&gt;1,G17&lt;=0,G17&gt;1000,H17&lt;0,H17&gt;1000000000000,I17&lt;0,I17&gt;1,J17&lt;0,J17&lt;&gt;INT(J17),J17&gt;1000000000,K17&lt;0,K17&lt;&gt;INT(K17),K17&gt;1000000000,NOT(OR(A17="USD",A17="COP",A17="EUR",A17="MXN",A17="PEN",A17="CLP",A17="ARS",A17="BRL",A17="BOB",A17="UYU",A17="CRC",A17="DOP",A17="GTQ",A17="GBP",A17="CAD")),NOT(OR(D17="7 días",D17="14 días",D17="30 días",D17="60 días",D17="90 días",D17="Mes calendario",D17="Trimestre",D17="Temporada",D17="Año")),NOT(OR(C17="Ecommerce",C17="Tienda física",C17="WhatsApp",C17="Instagram",C17="Marketplace",C17="Restaurante",C17="Servicios",C17="Mayorista",C17="Otro"))),"Datos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válidos",IF(COUNTIFS($A$11:$A$100,A17,$B$11:$B$100,B17,$C$11:$C$100,C17,$D$11:$D$100,D17)&gt;1,"Datos no válidos",IF(L17&lt;'04 Parámetros'!$B$5,"Demanda baja",IF(N17&lt;=0,"Revisar margen",IF(OR(J17&lt;=0,L17&gt;J17),"Capacidad insuficiente",IF(AND(K17&gt;0,P17&gt;'04 Parámetros'!$B$6),"Compra mínima alta","Evaluación preliminar favorable")))))))))))</f>
        <v/>
      </c>
      <c r="R17" s="8" t="str">
        <f>IF(Q17="","",IF(Q17="Completar datos","Completa A:K antes de decidir",IF(Q17="Datos no válidos",IF(COUNTIFS($A$11:$A$100,A17,$B$11:$B$100,B17,$C$11:$C$100,C17,$D$11:$D$100,D17)&gt;1,"Revisa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numéricos"))),IF(Q17="Demanda baja","Validar interés con una prueba pequeña",IF(Q17="Revisar margen","Revisar precio, costo y comisiones",IF(Q17="Capacidad insuficiente","Ajustar capacidad o limitar pedidos",IF(Q17="Compra mínima alta","Negociar lote o hacer preventa; validar caja","Escenario favorable para probar; validar caja y gastos antes de comprar")))))))</f>
        <v/>
      </c>
      <c r="S17" s="25" t="str">
        <f t="shared" si="5"/>
        <v/>
      </c>
    </row>
    <row r="18" spans="1:19" ht="25.95" customHeight="1">
      <c r="A18" s="26"/>
      <c r="B18" s="33"/>
      <c r="C18" s="34"/>
      <c r="D18" s="34"/>
      <c r="E18" s="35"/>
      <c r="F18" s="36"/>
      <c r="G18" s="37"/>
      <c r="H18" s="38"/>
      <c r="I18" s="36"/>
      <c r="J18" s="35"/>
      <c r="K18" s="35"/>
      <c r="L18" s="21" t="str">
        <f t="shared" si="0"/>
        <v/>
      </c>
      <c r="M18" s="22" t="str">
        <f t="shared" si="1"/>
        <v/>
      </c>
      <c r="N18" s="22" t="str">
        <f t="shared" si="2"/>
        <v/>
      </c>
      <c r="O18" s="23" t="str">
        <f t="shared" si="3"/>
        <v/>
      </c>
      <c r="P18" s="21" t="str">
        <f t="shared" si="4"/>
        <v/>
      </c>
      <c r="Q18" s="7" t="str">
        <f>IF(COUNTA(A18:K18)=0,"",IF(COUNTBLANK(A18:K18)&gt;0,"Completar datos",IF(COUNT(E18:K18)&lt;&gt;7,"Datos no válidos",IF(OR(E18&lt;0,E18&lt;&gt;INT(E18),E18&gt;1000000000,F18&lt;0,F18&gt;1,G18&lt;=0,G18&gt;1000,H18&lt;0,H18&gt;1000000000000,I18&lt;0,I18&gt;1,J18&lt;0,J18&lt;&gt;INT(J18),J18&gt;1000000000,K18&lt;0,K18&lt;&gt;INT(K18),K18&gt;1000000000,NOT(OR(A18="USD",A18="COP",A18="EUR",A18="MXN",A18="PEN",A18="CLP",A18="ARS",A18="BRL",A18="BOB",A18="UYU",A18="CRC",A18="DOP",A18="GTQ",A18="GBP",A18="CAD")),NOT(OR(D18="7 días",D18="14 días",D18="30 días",D18="60 días",D18="90 días",D18="Mes calendario",D18="Trimestre",D18="Temporada",D18="Año")),NOT(OR(C18="Ecommerce",C18="Tienda física",C18="WhatsApp",C18="Instagram",C18="Marketplace",C18="Restaurante",C18="Servicios",C18="Mayorista",C18="Otro"))),"Datos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válidos",IF(COUNTIFS($A$11:$A$100,A18,$B$11:$B$100,B18,$C$11:$C$100,C18,$D$11:$D$100,D18)&gt;1,"Datos no válidos",IF(L18&lt;'04 Parámetros'!$B$5,"Demanda baja",IF(N18&lt;=0,"Revisar margen",IF(OR(J18&lt;=0,L18&gt;J18),"Capacidad insuficiente",IF(AND(K18&gt;0,P18&gt;'04 Parámetros'!$B$6),"Compra mínima alta","Evaluación preliminar favorable")))))))))))</f>
        <v/>
      </c>
      <c r="R18" s="9" t="str">
        <f>IF(Q18="","",IF(Q18="Completar datos","Completa A:K antes de decidir",IF(Q18="Datos no válidos",IF(COUNTIFS($A$11:$A$100,A18,$B$11:$B$100,B18,$C$11:$C$100,C18,$D$11:$D$100,D18)&gt;1,"Revisa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numéricos"))),IF(Q18="Demanda baja","Validar interés con una prueba pequeña",IF(Q18="Revisar margen","Revisar precio, costo y comisiones",IF(Q18="Capacidad insuficiente","Ajustar capacidad o limitar pedidos",IF(Q18="Compra mínima alta","Negociar lote o hacer preventa; validar caja","Escenario favorable para probar; validar caja y gastos antes de comprar")))))))</f>
        <v/>
      </c>
      <c r="S18" s="25" t="str">
        <f t="shared" si="5"/>
        <v/>
      </c>
    </row>
    <row r="19" spans="1:19" ht="25.95" customHeight="1">
      <c r="A19" s="26"/>
      <c r="B19" s="27"/>
      <c r="C19" s="28"/>
      <c r="D19" s="28"/>
      <c r="E19" s="29"/>
      <c r="F19" s="30"/>
      <c r="G19" s="31"/>
      <c r="H19" s="32"/>
      <c r="I19" s="30"/>
      <c r="J19" s="29"/>
      <c r="K19" s="29"/>
      <c r="L19" s="18" t="str">
        <f t="shared" si="0"/>
        <v/>
      </c>
      <c r="M19" s="19" t="str">
        <f t="shared" si="1"/>
        <v/>
      </c>
      <c r="N19" s="19" t="str">
        <f t="shared" si="2"/>
        <v/>
      </c>
      <c r="O19" s="20" t="str">
        <f t="shared" si="3"/>
        <v/>
      </c>
      <c r="P19" s="18" t="str">
        <f t="shared" si="4"/>
        <v/>
      </c>
      <c r="Q19" s="6" t="str">
        <f>IF(COUNTA(A19:K19)=0,"",IF(COUNTBLANK(A19:K19)&gt;0,"Completar datos",IF(COUNT(E19:K19)&lt;&gt;7,"Datos no válidos",IF(OR(E19&lt;0,E19&lt;&gt;INT(E19),E19&gt;1000000000,F19&lt;0,F19&gt;1,G19&lt;=0,G19&gt;1000,H19&lt;0,H19&gt;1000000000000,I19&lt;0,I19&gt;1,J19&lt;0,J19&lt;&gt;INT(J19),J19&gt;1000000000,K19&lt;0,K19&lt;&gt;INT(K19),K19&gt;1000000000,NOT(OR(A19="USD",A19="COP",A19="EUR",A19="MXN",A19="PEN",A19="CLP",A19="ARS",A19="BRL",A19="BOB",A19="UYU",A19="CRC",A19="DOP",A19="GTQ",A19="GBP",A19="CAD")),NOT(OR(D19="7 días",D19="14 días",D19="30 días",D19="60 días",D19="90 días",D19="Mes calendario",D19="Trimestre",D19="Temporada",D19="Año")),NOT(OR(C19="Ecommerce",C19="Tienda física",C19="WhatsApp",C19="Instagram",C19="Marketplace",C19="Restaurante",C19="Servicios",C19="Mayorista",C19="Otro"))),"Datos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válidos",IF(COUNTIFS($A$11:$A$100,A19,$B$11:$B$100,B19,$C$11:$C$100,C19,$D$11:$D$100,D19)&gt;1,"Datos no válidos",IF(L19&lt;'04 Parámetros'!$B$5,"Demanda baja",IF(N19&lt;=0,"Revisar margen",IF(OR(J19&lt;=0,L19&gt;J19),"Capacidad insuficiente",IF(AND(K19&gt;0,P19&gt;'04 Parámetros'!$B$6),"Compra mínima alta","Evaluación preliminar favorable")))))))))))</f>
        <v/>
      </c>
      <c r="R19" s="8" t="str">
        <f>IF(Q19="","",IF(Q19="Completar datos","Completa A:K antes de decidir",IF(Q19="Datos no válidos",IF(COUNTIFS($A$11:$A$100,A19,$B$11:$B$100,B19,$C$11:$C$100,C19,$D$11:$D$100,D19)&gt;1,"Revisa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numéricos"))),IF(Q19="Demanda baja","Validar interés con una prueba pequeña",IF(Q19="Revisar margen","Revisar precio, costo y comisiones",IF(Q19="Capacidad insuficiente","Ajustar capacidad o limitar pedidos",IF(Q19="Compra mínima alta","Negociar lote o hacer preventa; validar caja","Escenario favorable para probar; validar caja y gastos antes de comprar")))))))</f>
        <v/>
      </c>
      <c r="S19" s="25" t="str">
        <f t="shared" si="5"/>
        <v/>
      </c>
    </row>
    <row r="20" spans="1:19" ht="25.95" customHeight="1">
      <c r="A20" s="26"/>
      <c r="B20" s="33"/>
      <c r="C20" s="34"/>
      <c r="D20" s="34"/>
      <c r="E20" s="35"/>
      <c r="F20" s="36"/>
      <c r="G20" s="37"/>
      <c r="H20" s="38"/>
      <c r="I20" s="36"/>
      <c r="J20" s="35"/>
      <c r="K20" s="35"/>
      <c r="L20" s="21" t="str">
        <f t="shared" si="0"/>
        <v/>
      </c>
      <c r="M20" s="22" t="str">
        <f t="shared" si="1"/>
        <v/>
      </c>
      <c r="N20" s="22" t="str">
        <f t="shared" si="2"/>
        <v/>
      </c>
      <c r="O20" s="23" t="str">
        <f t="shared" si="3"/>
        <v/>
      </c>
      <c r="P20" s="21" t="str">
        <f t="shared" si="4"/>
        <v/>
      </c>
      <c r="Q20" s="7" t="str">
        <f>IF(COUNTA(A20:K20)=0,"",IF(COUNTBLANK(A20:K20)&gt;0,"Completar datos",IF(COUNT(E20:K20)&lt;&gt;7,"Datos no válidos",IF(OR(E20&lt;0,E20&lt;&gt;INT(E20),E20&gt;1000000000,F20&lt;0,F20&gt;1,G20&lt;=0,G20&gt;1000,H20&lt;0,H20&gt;1000000000000,I20&lt;0,I20&gt;1,J20&lt;0,J20&lt;&gt;INT(J20),J20&gt;1000000000,K20&lt;0,K20&lt;&gt;INT(K20),K20&gt;1000000000,NOT(OR(A20="USD",A20="COP",A20="EUR",A20="MXN",A20="PEN",A20="CLP",A20="ARS",A20="BRL",A20="BOB",A20="UYU",A20="CRC",A20="DOP",A20="GTQ",A20="GBP",A20="CAD")),NOT(OR(D20="7 días",D20="14 días",D20="30 días",D20="60 días",D20="90 días",D20="Mes calendario",D20="Trimestre",D20="Temporada",D20="Año")),NOT(OR(C20="Ecommerce",C20="Tienda física",C20="WhatsApp",C20="Instagram",C20="Marketplace",C20="Restaurante",C20="Servicios",C20="Mayorista",C20="Otro"))),"Datos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válidos",IF(COUNTIFS($A$11:$A$100,A20,$B$11:$B$100,B20,$C$11:$C$100,C20,$D$11:$D$100,D20)&gt;1,"Datos no válidos",IF(L20&lt;'04 Parámetros'!$B$5,"Demanda baja",IF(N20&lt;=0,"Revisar margen",IF(OR(J20&lt;=0,L20&gt;J20),"Capacidad insuficiente",IF(AND(K20&gt;0,P20&gt;'04 Parámetros'!$B$6),"Compra mínima alta","Evaluación preliminar favorable")))))))))))</f>
        <v/>
      </c>
      <c r="R20" s="9" t="str">
        <f>IF(Q20="","",IF(Q20="Completar datos","Completa A:K antes de decidir",IF(Q20="Datos no válidos",IF(COUNTIFS($A$11:$A$100,A20,$B$11:$B$100,B20,$C$11:$C$100,C20,$D$11:$D$100,D20)&gt;1,"Revisa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numéricos"))),IF(Q20="Demanda baja","Validar interés con una prueba pequeña",IF(Q20="Revisar margen","Revisar precio, costo y comisiones",IF(Q20="Capacidad insuficiente","Ajustar capacidad o limitar pedidos",IF(Q20="Compra mínima alta","Negociar lote o hacer preventa; validar caja","Escenario favorable para probar; validar caja y gastos antes de comprar")))))))</f>
        <v/>
      </c>
      <c r="S20" s="25" t="str">
        <f t="shared" si="5"/>
        <v/>
      </c>
    </row>
    <row r="21" spans="1:19" ht="25.95" customHeight="1">
      <c r="A21" s="26"/>
      <c r="B21" s="27"/>
      <c r="C21" s="28"/>
      <c r="D21" s="28"/>
      <c r="E21" s="29"/>
      <c r="F21" s="30"/>
      <c r="G21" s="31"/>
      <c r="H21" s="32"/>
      <c r="I21" s="30"/>
      <c r="J21" s="29"/>
      <c r="K21" s="29"/>
      <c r="L21" s="18" t="str">
        <f t="shared" si="0"/>
        <v/>
      </c>
      <c r="M21" s="19" t="str">
        <f t="shared" si="1"/>
        <v/>
      </c>
      <c r="N21" s="19" t="str">
        <f t="shared" si="2"/>
        <v/>
      </c>
      <c r="O21" s="20" t="str">
        <f t="shared" si="3"/>
        <v/>
      </c>
      <c r="P21" s="18" t="str">
        <f t="shared" si="4"/>
        <v/>
      </c>
      <c r="Q21" s="6" t="str">
        <f>IF(COUNTA(A21:K21)=0,"",IF(COUNTBLANK(A21:K21)&gt;0,"Completar datos",IF(COUNT(E21:K21)&lt;&gt;7,"Datos no válidos",IF(OR(E21&lt;0,E21&lt;&gt;INT(E21),E21&gt;1000000000,F21&lt;0,F21&gt;1,G21&lt;=0,G21&gt;1000,H21&lt;0,H21&gt;1000000000000,I21&lt;0,I21&gt;1,J21&lt;0,J21&lt;&gt;INT(J21),J21&gt;1000000000,K21&lt;0,K21&lt;&gt;INT(K21),K21&gt;1000000000,NOT(OR(A21="USD",A21="COP",A21="EUR",A21="MXN",A21="PEN",A21="CLP",A21="ARS",A21="BRL",A21="BOB",A21="UYU",A21="CRC",A21="DOP",A21="GTQ",A21="GBP",A21="CAD")),NOT(OR(D21="7 días",D21="14 días",D21="30 días",D21="60 días",D21="90 días",D21="Mes calendario",D21="Trimestre",D21="Temporada",D21="Año")),NOT(OR(C21="Ecommerce",C21="Tienda física",C21="WhatsApp",C21="Instagram",C21="Marketplace",C21="Restaurante",C21="Servicios",C21="Mayorista",C21="Otro"))),"Datos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válidos",IF(COUNTIFS($A$11:$A$100,A21,$B$11:$B$100,B21,$C$11:$C$100,C21,$D$11:$D$100,D21)&gt;1,"Datos no válidos",IF(L21&lt;'04 Parámetros'!$B$5,"Demanda baja",IF(N21&lt;=0,"Revisar margen",IF(OR(J21&lt;=0,L21&gt;J21),"Capacidad insuficiente",IF(AND(K21&gt;0,P21&gt;'04 Parámetros'!$B$6),"Compra mínima alta","Evaluación preliminar favorable")))))))))))</f>
        <v/>
      </c>
      <c r="R21" s="8" t="str">
        <f>IF(Q21="","",IF(Q21="Completar datos","Completa A:K antes de decidir",IF(Q21="Datos no válidos",IF(COUNTIFS($A$11:$A$100,A21,$B$11:$B$100,B21,$C$11:$C$100,C21,$D$11:$D$100,D21)&gt;1,"Revisa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numéricos"))),IF(Q21="Demanda baja","Validar interés con una prueba pequeña",IF(Q21="Revisar margen","Revisar precio, costo y comisiones",IF(Q21="Capacidad insuficiente","Ajustar capacidad o limitar pedidos",IF(Q21="Compra mínima alta","Negociar lote o hacer preventa; validar caja","Escenario favorable para probar; validar caja y gastos antes de comprar")))))))</f>
        <v/>
      </c>
      <c r="S21" s="25" t="str">
        <f t="shared" si="5"/>
        <v/>
      </c>
    </row>
    <row r="22" spans="1:19" ht="25.95" customHeight="1">
      <c r="A22" s="26"/>
      <c r="B22" s="33"/>
      <c r="C22" s="34"/>
      <c r="D22" s="34"/>
      <c r="E22" s="35"/>
      <c r="F22" s="36"/>
      <c r="G22" s="37"/>
      <c r="H22" s="38"/>
      <c r="I22" s="36"/>
      <c r="J22" s="35"/>
      <c r="K22" s="35"/>
      <c r="L22" s="21" t="str">
        <f t="shared" si="0"/>
        <v/>
      </c>
      <c r="M22" s="22" t="str">
        <f t="shared" si="1"/>
        <v/>
      </c>
      <c r="N22" s="22" t="str">
        <f t="shared" si="2"/>
        <v/>
      </c>
      <c r="O22" s="23" t="str">
        <f t="shared" si="3"/>
        <v/>
      </c>
      <c r="P22" s="21" t="str">
        <f t="shared" si="4"/>
        <v/>
      </c>
      <c r="Q22" s="7" t="str">
        <f>IF(COUNTA(A22:K22)=0,"",IF(COUNTBLANK(A22:K22)&gt;0,"Completar datos",IF(COUNT(E22:K22)&lt;&gt;7,"Datos no válidos",IF(OR(E22&lt;0,E22&lt;&gt;INT(E22),E22&gt;1000000000,F22&lt;0,F22&gt;1,G22&lt;=0,G22&gt;1000,H22&lt;0,H22&gt;1000000000000,I22&lt;0,I22&gt;1,J22&lt;0,J22&lt;&gt;INT(J22),J22&gt;1000000000,K22&lt;0,K22&lt;&gt;INT(K22),K22&gt;1000000000,NOT(OR(A22="USD",A22="COP",A22="EUR",A22="MXN",A22="PEN",A22="CLP",A22="ARS",A22="BRL",A22="BOB",A22="UYU",A22="CRC",A22="DOP",A22="GTQ",A22="GBP",A22="CAD")),NOT(OR(D22="7 días",D22="14 días",D22="30 días",D22="60 días",D22="90 días",D22="Mes calendario",D22="Trimestre",D22="Temporada",D22="Año")),NOT(OR(C22="Ecommerce",C22="Tienda física",C22="WhatsApp",C22="Instagram",C22="Marketplace",C22="Restaurante",C22="Servicios",C22="Mayorista",C22="Otro"))),"Datos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válidos",IF(COUNTIFS($A$11:$A$100,A22,$B$11:$B$100,B22,$C$11:$C$100,C22,$D$11:$D$100,D22)&gt;1,"Datos no válidos",IF(L22&lt;'04 Parámetros'!$B$5,"Demanda baja",IF(N22&lt;=0,"Revisar margen",IF(OR(J22&lt;=0,L22&gt;J22),"Capacidad insuficiente",IF(AND(K22&gt;0,P22&gt;'04 Parámetros'!$B$6),"Compra mínima alta","Evaluación preliminar favorable")))))))))))</f>
        <v/>
      </c>
      <c r="R22" s="9" t="str">
        <f>IF(Q22="","",IF(Q22="Completar datos","Completa A:K antes de decidir",IF(Q22="Datos no válidos",IF(COUNTIFS($A$11:$A$100,A22,$B$11:$B$100,B22,$C$11:$C$100,C22,$D$11:$D$100,D22)&gt;1,"Revisa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numéricos"))),IF(Q22="Demanda baja","Validar interés con una prueba pequeña",IF(Q22="Revisar margen","Revisar precio, costo y comisiones",IF(Q22="Capacidad insuficiente","Ajustar capacidad o limitar pedidos",IF(Q22="Compra mínima alta","Negociar lote o hacer preventa; validar caja","Escenario favorable para probar; validar caja y gastos antes de comprar")))))))</f>
        <v/>
      </c>
      <c r="S22" s="25" t="str">
        <f t="shared" si="5"/>
        <v/>
      </c>
    </row>
    <row r="23" spans="1:19" ht="25.95" customHeight="1">
      <c r="A23" s="26"/>
      <c r="B23" s="27"/>
      <c r="C23" s="28"/>
      <c r="D23" s="28"/>
      <c r="E23" s="29"/>
      <c r="F23" s="30"/>
      <c r="G23" s="31"/>
      <c r="H23" s="32"/>
      <c r="I23" s="30"/>
      <c r="J23" s="29"/>
      <c r="K23" s="29"/>
      <c r="L23" s="18" t="str">
        <f t="shared" si="0"/>
        <v/>
      </c>
      <c r="M23" s="19" t="str">
        <f t="shared" si="1"/>
        <v/>
      </c>
      <c r="N23" s="19" t="str">
        <f t="shared" si="2"/>
        <v/>
      </c>
      <c r="O23" s="20" t="str">
        <f t="shared" si="3"/>
        <v/>
      </c>
      <c r="P23" s="18" t="str">
        <f t="shared" si="4"/>
        <v/>
      </c>
      <c r="Q23" s="6" t="str">
        <f>IF(COUNTA(A23:K23)=0,"",IF(COUNTBLANK(A23:K23)&gt;0,"Completar datos",IF(COUNT(E23:K23)&lt;&gt;7,"Datos no válidos",IF(OR(E23&lt;0,E23&lt;&gt;INT(E23),E23&gt;1000000000,F23&lt;0,F23&gt;1,G23&lt;=0,G23&gt;1000,H23&lt;0,H23&gt;1000000000000,I23&lt;0,I23&gt;1,J23&lt;0,J23&lt;&gt;INT(J23),J23&gt;1000000000,K23&lt;0,K23&lt;&gt;INT(K23),K23&gt;1000000000,NOT(OR(A23="USD",A23="COP",A23="EUR",A23="MXN",A23="PEN",A23="CLP",A23="ARS",A23="BRL",A23="BOB",A23="UYU",A23="CRC",A23="DOP",A23="GTQ",A23="GBP",A23="CAD")),NOT(OR(D23="7 días",D23="14 días",D23="30 días",D23="60 días",D23="90 días",D23="Mes calendario",D23="Trimestre",D23="Temporada",D23="Año")),NOT(OR(C23="Ecommerce",C23="Tienda física",C23="WhatsApp",C23="Instagram",C23="Marketplace",C23="Restaurante",C23="Servicios",C23="Mayorista",C23="Otro"))),"Datos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válidos",IF(COUNTIFS($A$11:$A$100,A23,$B$11:$B$100,B23,$C$11:$C$100,C23,$D$11:$D$100,D23)&gt;1,"Datos no válidos",IF(L23&lt;'04 Parámetros'!$B$5,"Demanda baja",IF(N23&lt;=0,"Revisar margen",IF(OR(J23&lt;=0,L23&gt;J23),"Capacidad insuficiente",IF(AND(K23&gt;0,P23&gt;'04 Parámetros'!$B$6),"Compra mínima alta","Evaluación preliminar favorable")))))))))))</f>
        <v/>
      </c>
      <c r="R23" s="8" t="str">
        <f>IF(Q23="","",IF(Q23="Completar datos","Completa A:K antes de decidir",IF(Q23="Datos no válidos",IF(COUNTIFS($A$11:$A$100,A23,$B$11:$B$100,B23,$C$11:$C$100,C23,$D$11:$D$100,D23)&gt;1,"Revisa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numéricos"))),IF(Q23="Demanda baja","Validar interés con una prueba pequeña",IF(Q23="Revisar margen","Revisar precio, costo y comisiones",IF(Q23="Capacidad insuficiente","Ajustar capacidad o limitar pedidos",IF(Q23="Compra mínima alta","Negociar lote o hacer preventa; validar caja","Escenario favorable para probar; validar caja y gastos antes de comprar")))))))</f>
        <v/>
      </c>
      <c r="S23" s="25" t="str">
        <f t="shared" si="5"/>
        <v/>
      </c>
    </row>
    <row r="24" spans="1:19" ht="25.95" customHeight="1">
      <c r="A24" s="26"/>
      <c r="B24" s="33"/>
      <c r="C24" s="34"/>
      <c r="D24" s="34"/>
      <c r="E24" s="35"/>
      <c r="F24" s="36"/>
      <c r="G24" s="37"/>
      <c r="H24" s="38"/>
      <c r="I24" s="36"/>
      <c r="J24" s="35"/>
      <c r="K24" s="35"/>
      <c r="L24" s="21" t="str">
        <f t="shared" si="0"/>
        <v/>
      </c>
      <c r="M24" s="22" t="str">
        <f t="shared" si="1"/>
        <v/>
      </c>
      <c r="N24" s="22" t="str">
        <f t="shared" si="2"/>
        <v/>
      </c>
      <c r="O24" s="23" t="str">
        <f t="shared" si="3"/>
        <v/>
      </c>
      <c r="P24" s="21" t="str">
        <f t="shared" si="4"/>
        <v/>
      </c>
      <c r="Q24" s="7" t="str">
        <f>IF(COUNTA(A24:K24)=0,"",IF(COUNTBLANK(A24:K24)&gt;0,"Completar datos",IF(COUNT(E24:K24)&lt;&gt;7,"Datos no válidos",IF(OR(E24&lt;0,E24&lt;&gt;INT(E24),E24&gt;1000000000,F24&lt;0,F24&gt;1,G24&lt;=0,G24&gt;1000,H24&lt;0,H24&gt;1000000000000,I24&lt;0,I24&gt;1,J24&lt;0,J24&lt;&gt;INT(J24),J24&gt;1000000000,K24&lt;0,K24&lt;&gt;INT(K24),K24&gt;1000000000,NOT(OR(A24="USD",A24="COP",A24="EUR",A24="MXN",A24="PEN",A24="CLP",A24="ARS",A24="BRL",A24="BOB",A24="UYU",A24="CRC",A24="DOP",A24="GTQ",A24="GBP",A24="CAD")),NOT(OR(D24="7 días",D24="14 días",D24="30 días",D24="60 días",D24="90 días",D24="Mes calendario",D24="Trimestre",D24="Temporada",D24="Año")),NOT(OR(C24="Ecommerce",C24="Tienda física",C24="WhatsApp",C24="Instagram",C24="Marketplace",C24="Restaurante",C24="Servicios",C24="Mayorista",C24="Otro"))),"Datos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válidos",IF(COUNTIFS($A$11:$A$100,A24,$B$11:$B$100,B24,$C$11:$C$100,C24,$D$11:$D$100,D24)&gt;1,"Datos no válidos",IF(L24&lt;'04 Parámetros'!$B$5,"Demanda baja",IF(N24&lt;=0,"Revisar margen",IF(OR(J24&lt;=0,L24&gt;J24),"Capacidad insuficiente",IF(AND(K24&gt;0,P24&gt;'04 Parámetros'!$B$6),"Compra mínima alta","Evaluación preliminar favorable")))))))))))</f>
        <v/>
      </c>
      <c r="R24" s="9" t="str">
        <f>IF(Q24="","",IF(Q24="Completar datos","Completa A:K antes de decidir",IF(Q24="Datos no válidos",IF(COUNTIFS($A$11:$A$100,A24,$B$11:$B$100,B24,$C$11:$C$100,C24,$D$11:$D$100,D24)&gt;1,"Revisa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numéricos"))),IF(Q24="Demanda baja","Validar interés con una prueba pequeña",IF(Q24="Revisar margen","Revisar precio, costo y comisiones",IF(Q24="Capacidad insuficiente","Ajustar capacidad o limitar pedidos",IF(Q24="Compra mínima alta","Negociar lote o hacer preventa; validar caja","Escenario favorable para probar; validar caja y gastos antes de comprar")))))))</f>
        <v/>
      </c>
      <c r="S24" s="25" t="str">
        <f t="shared" si="5"/>
        <v/>
      </c>
    </row>
    <row r="25" spans="1:19" ht="25.95" customHeight="1">
      <c r="A25" s="26"/>
      <c r="B25" s="27"/>
      <c r="C25" s="28"/>
      <c r="D25" s="28"/>
      <c r="E25" s="29"/>
      <c r="F25" s="30"/>
      <c r="G25" s="31"/>
      <c r="H25" s="32"/>
      <c r="I25" s="30"/>
      <c r="J25" s="29"/>
      <c r="K25" s="29"/>
      <c r="L25" s="18" t="str">
        <f t="shared" si="0"/>
        <v/>
      </c>
      <c r="M25" s="19" t="str">
        <f t="shared" si="1"/>
        <v/>
      </c>
      <c r="N25" s="19" t="str">
        <f t="shared" si="2"/>
        <v/>
      </c>
      <c r="O25" s="20" t="str">
        <f t="shared" si="3"/>
        <v/>
      </c>
      <c r="P25" s="18" t="str">
        <f t="shared" si="4"/>
        <v/>
      </c>
      <c r="Q25" s="6" t="str">
        <f>IF(COUNTA(A25:K25)=0,"",IF(COUNTBLANK(A25:K25)&gt;0,"Completar datos",IF(COUNT(E25:K25)&lt;&gt;7,"Datos no válidos",IF(OR(E25&lt;0,E25&lt;&gt;INT(E25),E25&gt;1000000000,F25&lt;0,F25&gt;1,G25&lt;=0,G25&gt;1000,H25&lt;0,H25&gt;1000000000000,I25&lt;0,I25&gt;1,J25&lt;0,J25&lt;&gt;INT(J25),J25&gt;1000000000,K25&lt;0,K25&lt;&gt;INT(K25),K25&gt;1000000000,NOT(OR(A25="USD",A25="COP",A25="EUR",A25="MXN",A25="PEN",A25="CLP",A25="ARS",A25="BRL",A25="BOB",A25="UYU",A25="CRC",A25="DOP",A25="GTQ",A25="GBP",A25="CAD")),NOT(OR(D25="7 días",D25="14 días",D25="30 días",D25="60 días",D25="90 días",D25="Mes calendario",D25="Trimestre",D25="Temporada",D25="Año")),NOT(OR(C25="Ecommerce",C25="Tienda física",C25="WhatsApp",C25="Instagram",C25="Marketplace",C25="Restaurante",C25="Servicios",C25="Mayorista",C25="Otro"))),"Datos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válidos",IF(COUNTIFS($A$11:$A$100,A25,$B$11:$B$100,B25,$C$11:$C$100,C25,$D$11:$D$100,D25)&gt;1,"Datos no válidos",IF(L25&lt;'04 Parámetros'!$B$5,"Demanda baja",IF(N25&lt;=0,"Revisar margen",IF(OR(J25&lt;=0,L25&gt;J25),"Capacidad insuficiente",IF(AND(K25&gt;0,P25&gt;'04 Parámetros'!$B$6),"Compra mínima alta","Evaluación preliminar favorable")))))))))))</f>
        <v/>
      </c>
      <c r="R25" s="8" t="str">
        <f>IF(Q25="","",IF(Q25="Completar datos","Completa A:K antes de decidir",IF(Q25="Datos no válidos",IF(COUNTIFS($A$11:$A$100,A25,$B$11:$B$100,B25,$C$11:$C$100,C25,$D$11:$D$100,D25)&gt;1,"Revisa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numéricos"))),IF(Q25="Demanda baja","Validar interés con una prueba pequeña",IF(Q25="Revisar margen","Revisar precio, costo y comisiones",IF(Q25="Capacidad insuficiente","Ajustar capacidad o limitar pedidos",IF(Q25="Compra mínima alta","Negociar lote o hacer preventa; validar caja","Escenario favorable para probar; validar caja y gastos antes de comprar")))))))</f>
        <v/>
      </c>
      <c r="S25" s="25" t="str">
        <f t="shared" si="5"/>
        <v/>
      </c>
    </row>
    <row r="26" spans="1:19" ht="25.95" customHeight="1">
      <c r="A26" s="26"/>
      <c r="B26" s="33"/>
      <c r="C26" s="34"/>
      <c r="D26" s="34"/>
      <c r="E26" s="35"/>
      <c r="F26" s="36"/>
      <c r="G26" s="37"/>
      <c r="H26" s="38"/>
      <c r="I26" s="36"/>
      <c r="J26" s="35"/>
      <c r="K26" s="35"/>
      <c r="L26" s="21" t="str">
        <f t="shared" si="0"/>
        <v/>
      </c>
      <c r="M26" s="22" t="str">
        <f t="shared" si="1"/>
        <v/>
      </c>
      <c r="N26" s="22" t="str">
        <f t="shared" si="2"/>
        <v/>
      </c>
      <c r="O26" s="23" t="str">
        <f t="shared" si="3"/>
        <v/>
      </c>
      <c r="P26" s="21" t="str">
        <f t="shared" si="4"/>
        <v/>
      </c>
      <c r="Q26" s="7" t="str">
        <f>IF(COUNTA(A26:K26)=0,"",IF(COUNTBLANK(A26:K26)&gt;0,"Completar datos",IF(COUNT(E26:K26)&lt;&gt;7,"Datos no válidos",IF(OR(E26&lt;0,E26&lt;&gt;INT(E26),E26&gt;1000000000,F26&lt;0,F26&gt;1,G26&lt;=0,G26&gt;1000,H26&lt;0,H26&gt;1000000000000,I26&lt;0,I26&gt;1,J26&lt;0,J26&lt;&gt;INT(J26),J26&gt;1000000000,K26&lt;0,K26&lt;&gt;INT(K26),K26&gt;1000000000,NOT(OR(A26="USD",A26="COP",A26="EUR",A26="MXN",A26="PEN",A26="CLP",A26="ARS",A26="BRL",A26="BOB",A26="UYU",A26="CRC",A26="DOP",A26="GTQ",A26="GBP",A26="CAD")),NOT(OR(D26="7 días",D26="14 días",D26="30 días",D26="60 días",D26="90 días",D26="Mes calendario",D26="Trimestre",D26="Temporada",D26="Año")),NOT(OR(C26="Ecommerce",C26="Tienda física",C26="WhatsApp",C26="Instagram",C26="Marketplace",C26="Restaurante",C26="Servicios",C26="Mayorista",C26="Otro"))),"Datos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válidos",IF(COUNTIFS($A$11:$A$100,A26,$B$11:$B$100,B26,$C$11:$C$100,C26,$D$11:$D$100,D26)&gt;1,"Datos no válidos",IF(L26&lt;'04 Parámetros'!$B$5,"Demanda baja",IF(N26&lt;=0,"Revisar margen",IF(OR(J26&lt;=0,L26&gt;J26),"Capacidad insuficiente",IF(AND(K26&gt;0,P26&gt;'04 Parámetros'!$B$6),"Compra mínima alta","Evaluación preliminar favorable")))))))))))</f>
        <v/>
      </c>
      <c r="R26" s="9" t="str">
        <f>IF(Q26="","",IF(Q26="Completar datos","Completa A:K antes de decidir",IF(Q26="Datos no válidos",IF(COUNTIFS($A$11:$A$100,A26,$B$11:$B$100,B26,$C$11:$C$100,C26,$D$11:$D$100,D26)&gt;1,"Revisa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numéricos"))),IF(Q26="Demanda baja","Validar interés con una prueba pequeña",IF(Q26="Revisar margen","Revisar precio, costo y comisiones",IF(Q26="Capacidad insuficiente","Ajustar capacidad o limitar pedidos",IF(Q26="Compra mínima alta","Negociar lote o hacer preventa; validar caja","Escenario favorable para probar; validar caja y gastos antes de comprar")))))))</f>
        <v/>
      </c>
      <c r="S26" s="25" t="str">
        <f t="shared" si="5"/>
        <v/>
      </c>
    </row>
    <row r="27" spans="1:19" ht="25.95" customHeight="1">
      <c r="A27" s="26"/>
      <c r="B27" s="27"/>
      <c r="C27" s="28"/>
      <c r="D27" s="28"/>
      <c r="E27" s="29"/>
      <c r="F27" s="30"/>
      <c r="G27" s="31"/>
      <c r="H27" s="32"/>
      <c r="I27" s="30"/>
      <c r="J27" s="29"/>
      <c r="K27" s="29"/>
      <c r="L27" s="18" t="str">
        <f t="shared" si="0"/>
        <v/>
      </c>
      <c r="M27" s="19" t="str">
        <f t="shared" si="1"/>
        <v/>
      </c>
      <c r="N27" s="19" t="str">
        <f t="shared" si="2"/>
        <v/>
      </c>
      <c r="O27" s="20" t="str">
        <f t="shared" si="3"/>
        <v/>
      </c>
      <c r="P27" s="18" t="str">
        <f t="shared" si="4"/>
        <v/>
      </c>
      <c r="Q27" s="6" t="str">
        <f>IF(COUNTA(A27:K27)=0,"",IF(COUNTBLANK(A27:K27)&gt;0,"Completar datos",IF(COUNT(E27:K27)&lt;&gt;7,"Datos no válidos",IF(OR(E27&lt;0,E27&lt;&gt;INT(E27),E27&gt;1000000000,F27&lt;0,F27&gt;1,G27&lt;=0,G27&gt;1000,H27&lt;0,H27&gt;1000000000000,I27&lt;0,I27&gt;1,J27&lt;0,J27&lt;&gt;INT(J27),J27&gt;1000000000,K27&lt;0,K27&lt;&gt;INT(K27),K27&gt;1000000000,NOT(OR(A27="USD",A27="COP",A27="EUR",A27="MXN",A27="PEN",A27="CLP",A27="ARS",A27="BRL",A27="BOB",A27="UYU",A27="CRC",A27="DOP",A27="GTQ",A27="GBP",A27="CAD")),NOT(OR(D27="7 días",D27="14 días",D27="30 días",D27="60 días",D27="90 días",D27="Mes calendario",D27="Trimestre",D27="Temporada",D27="Año")),NOT(OR(C27="Ecommerce",C27="Tienda física",C27="WhatsApp",C27="Instagram",C27="Marketplace",C27="Restaurante",C27="Servicios",C27="Mayorista",C27="Otro"))),"Datos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válidos",IF(COUNTIFS($A$11:$A$100,A27,$B$11:$B$100,B27,$C$11:$C$100,C27,$D$11:$D$100,D27)&gt;1,"Datos no válidos",IF(L27&lt;'04 Parámetros'!$B$5,"Demanda baja",IF(N27&lt;=0,"Revisar margen",IF(OR(J27&lt;=0,L27&gt;J27),"Capacidad insuficiente",IF(AND(K27&gt;0,P27&gt;'04 Parámetros'!$B$6),"Compra mínima alta","Evaluación preliminar favorable")))))))))))</f>
        <v/>
      </c>
      <c r="R27" s="8" t="str">
        <f>IF(Q27="","",IF(Q27="Completar datos","Completa A:K antes de decidir",IF(Q27="Datos no válidos",IF(COUNTIFS($A$11:$A$100,A27,$B$11:$B$100,B27,$C$11:$C$100,C27,$D$11:$D$100,D27)&gt;1,"Revisa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numéricos"))),IF(Q27="Demanda baja","Validar interés con una prueba pequeña",IF(Q27="Revisar margen","Revisar precio, costo y comisiones",IF(Q27="Capacidad insuficiente","Ajustar capacidad o limitar pedidos",IF(Q27="Compra mínima alta","Negociar lote o hacer preventa; validar caja","Escenario favorable para probar; validar caja y gastos antes de comprar")))))))</f>
        <v/>
      </c>
      <c r="S27" s="25" t="str">
        <f t="shared" si="5"/>
        <v/>
      </c>
    </row>
    <row r="28" spans="1:19" ht="25.95" customHeight="1">
      <c r="A28" s="26"/>
      <c r="B28" s="33"/>
      <c r="C28" s="34"/>
      <c r="D28" s="34"/>
      <c r="E28" s="35"/>
      <c r="F28" s="36"/>
      <c r="G28" s="37"/>
      <c r="H28" s="38"/>
      <c r="I28" s="36"/>
      <c r="J28" s="35"/>
      <c r="K28" s="35"/>
      <c r="L28" s="21" t="str">
        <f t="shared" si="0"/>
        <v/>
      </c>
      <c r="M28" s="22" t="str">
        <f t="shared" si="1"/>
        <v/>
      </c>
      <c r="N28" s="22" t="str">
        <f t="shared" si="2"/>
        <v/>
      </c>
      <c r="O28" s="23" t="str">
        <f t="shared" si="3"/>
        <v/>
      </c>
      <c r="P28" s="21" t="str">
        <f t="shared" si="4"/>
        <v/>
      </c>
      <c r="Q28" s="7" t="str">
        <f>IF(COUNTA(A28:K28)=0,"",IF(COUNTBLANK(A28:K28)&gt;0,"Completar datos",IF(COUNT(E28:K28)&lt;&gt;7,"Datos no válidos",IF(OR(E28&lt;0,E28&lt;&gt;INT(E28),E28&gt;1000000000,F28&lt;0,F28&gt;1,G28&lt;=0,G28&gt;1000,H28&lt;0,H28&gt;1000000000000,I28&lt;0,I28&gt;1,J28&lt;0,J28&lt;&gt;INT(J28),J28&gt;1000000000,K28&lt;0,K28&lt;&gt;INT(K28),K28&gt;1000000000,NOT(OR(A28="USD",A28="COP",A28="EUR",A28="MXN",A28="PEN",A28="CLP",A28="ARS",A28="BRL",A28="BOB",A28="UYU",A28="CRC",A28="DOP",A28="GTQ",A28="GBP",A28="CAD")),NOT(OR(D28="7 días",D28="14 días",D28="30 días",D28="60 días",D28="90 días",D28="Mes calendario",D28="Trimestre",D28="Temporada",D28="Año")),NOT(OR(C28="Ecommerce",C28="Tienda física",C28="WhatsApp",C28="Instagram",C28="Marketplace",C28="Restaurante",C28="Servicios",C28="Mayorista",C28="Otro"))),"Datos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válidos",IF(COUNTIFS($A$11:$A$100,A28,$B$11:$B$100,B28,$C$11:$C$100,C28,$D$11:$D$100,D28)&gt;1,"Datos no válidos",IF(L28&lt;'04 Parámetros'!$B$5,"Demanda baja",IF(N28&lt;=0,"Revisar margen",IF(OR(J28&lt;=0,L28&gt;J28),"Capacidad insuficiente",IF(AND(K28&gt;0,P28&gt;'04 Parámetros'!$B$6),"Compra mínima alta","Evaluación preliminar favorable")))))))))))</f>
        <v/>
      </c>
      <c r="R28" s="9" t="str">
        <f>IF(Q28="","",IF(Q28="Completar datos","Completa A:K antes de decidir",IF(Q28="Datos no válidos",IF(COUNTIFS($A$11:$A$100,A28,$B$11:$B$100,B28,$C$11:$C$100,C28,$D$11:$D$100,D28)&gt;1,"Revisa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numéricos"))),IF(Q28="Demanda baja","Validar interés con una prueba pequeña",IF(Q28="Revisar margen","Revisar precio, costo y comisiones",IF(Q28="Capacidad insuficiente","Ajustar capacidad o limitar pedidos",IF(Q28="Compra mínima alta","Negociar lote o hacer preventa; validar caja","Escenario favorable para probar; validar caja y gastos antes de comprar")))))))</f>
        <v/>
      </c>
      <c r="S28" s="25" t="str">
        <f t="shared" si="5"/>
        <v/>
      </c>
    </row>
    <row r="29" spans="1:19" ht="25.95" customHeight="1">
      <c r="A29" s="26"/>
      <c r="B29" s="27"/>
      <c r="C29" s="28"/>
      <c r="D29" s="28"/>
      <c r="E29" s="29"/>
      <c r="F29" s="30"/>
      <c r="G29" s="31"/>
      <c r="H29" s="32"/>
      <c r="I29" s="30"/>
      <c r="J29" s="29"/>
      <c r="K29" s="29"/>
      <c r="L29" s="18" t="str">
        <f t="shared" si="0"/>
        <v/>
      </c>
      <c r="M29" s="19" t="str">
        <f t="shared" si="1"/>
        <v/>
      </c>
      <c r="N29" s="19" t="str">
        <f t="shared" si="2"/>
        <v/>
      </c>
      <c r="O29" s="20" t="str">
        <f t="shared" si="3"/>
        <v/>
      </c>
      <c r="P29" s="18" t="str">
        <f t="shared" si="4"/>
        <v/>
      </c>
      <c r="Q29" s="6" t="str">
        <f>IF(COUNTA(A29:K29)=0,"",IF(COUNTBLANK(A29:K29)&gt;0,"Completar datos",IF(COUNT(E29:K29)&lt;&gt;7,"Datos no válidos",IF(OR(E29&lt;0,E29&lt;&gt;INT(E29),E29&gt;1000000000,F29&lt;0,F29&gt;1,G29&lt;=0,G29&gt;1000,H29&lt;0,H29&gt;1000000000000,I29&lt;0,I29&gt;1,J29&lt;0,J29&lt;&gt;INT(J29),J29&gt;1000000000,K29&lt;0,K29&lt;&gt;INT(K29),K29&gt;1000000000,NOT(OR(A29="USD",A29="COP",A29="EUR",A29="MXN",A29="PEN",A29="CLP",A29="ARS",A29="BRL",A29="BOB",A29="UYU",A29="CRC",A29="DOP",A29="GTQ",A29="GBP",A29="CAD")),NOT(OR(D29="7 días",D29="14 días",D29="30 días",D29="60 días",D29="90 días",D29="Mes calendario",D29="Trimestre",D29="Temporada",D29="Año")),NOT(OR(C29="Ecommerce",C29="Tienda física",C29="WhatsApp",C29="Instagram",C29="Marketplace",C29="Restaurante",C29="Servicios",C29="Mayorista",C29="Otro"))),"Datos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válidos",IF(COUNTIFS($A$11:$A$100,A29,$B$11:$B$100,B29,$C$11:$C$100,C29,$D$11:$D$100,D29)&gt;1,"Datos no válidos",IF(L29&lt;'04 Parámetros'!$B$5,"Demanda baja",IF(N29&lt;=0,"Revisar margen",IF(OR(J29&lt;=0,L29&gt;J29),"Capacidad insuficiente",IF(AND(K29&gt;0,P29&gt;'04 Parámetros'!$B$6),"Compra mínima alta","Evaluación preliminar favorable")))))))))))</f>
        <v/>
      </c>
      <c r="R29" s="8" t="str">
        <f>IF(Q29="","",IF(Q29="Completar datos","Completa A:K antes de decidir",IF(Q29="Datos no válidos",IF(COUNTIFS($A$11:$A$100,A29,$B$11:$B$100,B29,$C$11:$C$100,C29,$D$11:$D$100,D29)&gt;1,"Revisa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numéricos"))),IF(Q29="Demanda baja","Validar interés con una prueba pequeña",IF(Q29="Revisar margen","Revisar precio, costo y comisiones",IF(Q29="Capacidad insuficiente","Ajustar capacidad o limitar pedidos",IF(Q29="Compra mínima alta","Negociar lote o hacer preventa; validar caja","Escenario favorable para probar; validar caja y gastos antes de comprar")))))))</f>
        <v/>
      </c>
      <c r="S29" s="25" t="str">
        <f t="shared" si="5"/>
        <v/>
      </c>
    </row>
    <row r="30" spans="1:19" ht="25.95" customHeight="1">
      <c r="A30" s="26"/>
      <c r="B30" s="33"/>
      <c r="C30" s="34"/>
      <c r="D30" s="34"/>
      <c r="E30" s="35"/>
      <c r="F30" s="36"/>
      <c r="G30" s="37"/>
      <c r="H30" s="38"/>
      <c r="I30" s="36"/>
      <c r="J30" s="35"/>
      <c r="K30" s="35"/>
      <c r="L30" s="21" t="str">
        <f t="shared" si="0"/>
        <v/>
      </c>
      <c r="M30" s="22" t="str">
        <f t="shared" si="1"/>
        <v/>
      </c>
      <c r="N30" s="22" t="str">
        <f t="shared" si="2"/>
        <v/>
      </c>
      <c r="O30" s="23" t="str">
        <f t="shared" si="3"/>
        <v/>
      </c>
      <c r="P30" s="21" t="str">
        <f t="shared" si="4"/>
        <v/>
      </c>
      <c r="Q30" s="7" t="str">
        <f>IF(COUNTA(A30:K30)=0,"",IF(COUNTBLANK(A30:K30)&gt;0,"Completar datos",IF(COUNT(E30:K30)&lt;&gt;7,"Datos no válidos",IF(OR(E30&lt;0,E30&lt;&gt;INT(E30),E30&gt;1000000000,F30&lt;0,F30&gt;1,G30&lt;=0,G30&gt;1000,H30&lt;0,H30&gt;1000000000000,I30&lt;0,I30&gt;1,J30&lt;0,J30&lt;&gt;INT(J30),J30&gt;1000000000,K30&lt;0,K30&lt;&gt;INT(K30),K30&gt;1000000000,NOT(OR(A30="USD",A30="COP",A30="EUR",A30="MXN",A30="PEN",A30="CLP",A30="ARS",A30="BRL",A30="BOB",A30="UYU",A30="CRC",A30="DOP",A30="GTQ",A30="GBP",A30="CAD")),NOT(OR(D30="7 días",D30="14 días",D30="30 días",D30="60 días",D30="90 días",D30="Mes calendario",D30="Trimestre",D30="Temporada",D30="Año")),NOT(OR(C30="Ecommerce",C30="Tienda física",C30="WhatsApp",C30="Instagram",C30="Marketplace",C30="Restaurante",C30="Servicios",C30="Mayorista",C30="Otro"))),"Datos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válidos",IF(COUNTIFS($A$11:$A$100,A30,$B$11:$B$100,B30,$C$11:$C$100,C30,$D$11:$D$100,D30)&gt;1,"Datos no válidos",IF(L30&lt;'04 Parámetros'!$B$5,"Demanda baja",IF(N30&lt;=0,"Revisar margen",IF(OR(J30&lt;=0,L30&gt;J30),"Capacidad insuficiente",IF(AND(K30&gt;0,P30&gt;'04 Parámetros'!$B$6),"Compra mínima alta","Evaluación preliminar favorable")))))))))))</f>
        <v/>
      </c>
      <c r="R30" s="9" t="str">
        <f>IF(Q30="","",IF(Q30="Completar datos","Completa A:K antes de decidir",IF(Q30="Datos no válidos",IF(COUNTIFS($A$11:$A$100,A30,$B$11:$B$100,B30,$C$11:$C$100,C30,$D$11:$D$100,D30)&gt;1,"Revisa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numéricos"))),IF(Q30="Demanda baja","Validar interés con una prueba pequeña",IF(Q30="Revisar margen","Revisar precio, costo y comisiones",IF(Q30="Capacidad insuficiente","Ajustar capacidad o limitar pedidos",IF(Q30="Compra mínima alta","Negociar lote o hacer preventa; validar caja","Escenario favorable para probar; validar caja y gastos antes de comprar")))))))</f>
        <v/>
      </c>
      <c r="S30" s="25" t="str">
        <f t="shared" si="5"/>
        <v/>
      </c>
    </row>
    <row r="31" spans="1:19" ht="25.95" customHeight="1">
      <c r="A31" s="26"/>
      <c r="B31" s="27"/>
      <c r="C31" s="28"/>
      <c r="D31" s="28"/>
      <c r="E31" s="29"/>
      <c r="F31" s="30"/>
      <c r="G31" s="31"/>
      <c r="H31" s="32"/>
      <c r="I31" s="30"/>
      <c r="J31" s="29"/>
      <c r="K31" s="29"/>
      <c r="L31" s="18" t="str">
        <f t="shared" si="0"/>
        <v/>
      </c>
      <c r="M31" s="19" t="str">
        <f t="shared" si="1"/>
        <v/>
      </c>
      <c r="N31" s="19" t="str">
        <f t="shared" si="2"/>
        <v/>
      </c>
      <c r="O31" s="20" t="str">
        <f t="shared" si="3"/>
        <v/>
      </c>
      <c r="P31" s="18" t="str">
        <f t="shared" si="4"/>
        <v/>
      </c>
      <c r="Q31" s="6" t="str">
        <f>IF(COUNTA(A31:K31)=0,"",IF(COUNTBLANK(A31:K31)&gt;0,"Completar datos",IF(COUNT(E31:K31)&lt;&gt;7,"Datos no válidos",IF(OR(E31&lt;0,E31&lt;&gt;INT(E31),E31&gt;1000000000,F31&lt;0,F31&gt;1,G31&lt;=0,G31&gt;1000,H31&lt;0,H31&gt;1000000000000,I31&lt;0,I31&gt;1,J31&lt;0,J31&lt;&gt;INT(J31),J31&gt;1000000000,K31&lt;0,K31&lt;&gt;INT(K31),K31&gt;1000000000,NOT(OR(A31="USD",A31="COP",A31="EUR",A31="MXN",A31="PEN",A31="CLP",A31="ARS",A31="BRL",A31="BOB",A31="UYU",A31="CRC",A31="DOP",A31="GTQ",A31="GBP",A31="CAD")),NOT(OR(D31="7 días",D31="14 días",D31="30 días",D31="60 días",D31="90 días",D31="Mes calendario",D31="Trimestre",D31="Temporada",D31="Año")),NOT(OR(C31="Ecommerce",C31="Tienda física",C31="WhatsApp",C31="Instagram",C31="Marketplace",C31="Restaurante",C31="Servicios",C31="Mayorista",C31="Otro"))),"Datos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válidos",IF(COUNTIFS($A$11:$A$100,A31,$B$11:$B$100,B31,$C$11:$C$100,C31,$D$11:$D$100,D31)&gt;1,"Datos no válidos",IF(L31&lt;'04 Parámetros'!$B$5,"Demanda baja",IF(N31&lt;=0,"Revisar margen",IF(OR(J31&lt;=0,L31&gt;J31),"Capacidad insuficiente",IF(AND(K31&gt;0,P31&gt;'04 Parámetros'!$B$6),"Compra mínima alta","Evaluación preliminar favorable")))))))))))</f>
        <v/>
      </c>
      <c r="R31" s="8" t="str">
        <f>IF(Q31="","",IF(Q31="Completar datos","Completa A:K antes de decidir",IF(Q31="Datos no válidos",IF(COUNTIFS($A$11:$A$100,A31,$B$11:$B$100,B31,$C$11:$C$100,C31,$D$11:$D$100,D31)&gt;1,"Revisa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numéricos"))),IF(Q31="Demanda baja","Validar interés con una prueba pequeña",IF(Q31="Revisar margen","Revisar precio, costo y comisiones",IF(Q31="Capacidad insuficiente","Ajustar capacidad o limitar pedidos",IF(Q31="Compra mínima alta","Negociar lote o hacer preventa; validar caja","Escenario favorable para probar; validar caja y gastos antes de comprar")))))))</f>
        <v/>
      </c>
      <c r="S31" s="25" t="str">
        <f t="shared" si="5"/>
        <v/>
      </c>
    </row>
    <row r="32" spans="1:19" ht="25.95" customHeight="1">
      <c r="A32" s="26"/>
      <c r="B32" s="33"/>
      <c r="C32" s="34"/>
      <c r="D32" s="34"/>
      <c r="E32" s="35"/>
      <c r="F32" s="36"/>
      <c r="G32" s="37"/>
      <c r="H32" s="38"/>
      <c r="I32" s="36"/>
      <c r="J32" s="35"/>
      <c r="K32" s="35"/>
      <c r="L32" s="21" t="str">
        <f t="shared" si="0"/>
        <v/>
      </c>
      <c r="M32" s="22" t="str">
        <f t="shared" si="1"/>
        <v/>
      </c>
      <c r="N32" s="22" t="str">
        <f t="shared" si="2"/>
        <v/>
      </c>
      <c r="O32" s="23" t="str">
        <f t="shared" si="3"/>
        <v/>
      </c>
      <c r="P32" s="21" t="str">
        <f t="shared" si="4"/>
        <v/>
      </c>
      <c r="Q32" s="7" t="str">
        <f>IF(COUNTA(A32:K32)=0,"",IF(COUNTBLANK(A32:K32)&gt;0,"Completar datos",IF(COUNT(E32:K32)&lt;&gt;7,"Datos no válidos",IF(OR(E32&lt;0,E32&lt;&gt;INT(E32),E32&gt;1000000000,F32&lt;0,F32&gt;1,G32&lt;=0,G32&gt;1000,H32&lt;0,H32&gt;1000000000000,I32&lt;0,I32&gt;1,J32&lt;0,J32&lt;&gt;INT(J32),J32&gt;1000000000,K32&lt;0,K32&lt;&gt;INT(K32),K32&gt;1000000000,NOT(OR(A32="USD",A32="COP",A32="EUR",A32="MXN",A32="PEN",A32="CLP",A32="ARS",A32="BRL",A32="BOB",A32="UYU",A32="CRC",A32="DOP",A32="GTQ",A32="GBP",A32="CAD")),NOT(OR(D32="7 días",D32="14 días",D32="30 días",D32="60 días",D32="90 días",D32="Mes calendario",D32="Trimestre",D32="Temporada",D32="Año")),NOT(OR(C32="Ecommerce",C32="Tienda física",C32="WhatsApp",C32="Instagram",C32="Marketplace",C32="Restaurante",C32="Servicios",C32="Mayorista",C32="Otro"))),"Datos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válidos",IF(COUNTIFS($A$11:$A$100,A32,$B$11:$B$100,B32,$C$11:$C$100,C32,$D$11:$D$100,D32)&gt;1,"Datos no válidos",IF(L32&lt;'04 Parámetros'!$B$5,"Demanda baja",IF(N32&lt;=0,"Revisar margen",IF(OR(J32&lt;=0,L32&gt;J32),"Capacidad insuficiente",IF(AND(K32&gt;0,P32&gt;'04 Parámetros'!$B$6),"Compra mínima alta","Evaluación preliminar favorable")))))))))))</f>
        <v/>
      </c>
      <c r="R32" s="9" t="str">
        <f>IF(Q32="","",IF(Q32="Completar datos","Completa A:K antes de decidir",IF(Q32="Datos no válidos",IF(COUNTIFS($A$11:$A$100,A32,$B$11:$B$100,B32,$C$11:$C$100,C32,$D$11:$D$100,D32)&gt;1,"Revisa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numéricos"))),IF(Q32="Demanda baja","Validar interés con una prueba pequeña",IF(Q32="Revisar margen","Revisar precio, costo y comisiones",IF(Q32="Capacidad insuficiente","Ajustar capacidad o limitar pedidos",IF(Q32="Compra mínima alta","Negociar lote o hacer preventa; validar caja","Escenario favorable para probar; validar caja y gastos antes de comprar")))))))</f>
        <v/>
      </c>
      <c r="S32" s="25" t="str">
        <f t="shared" si="5"/>
        <v/>
      </c>
    </row>
    <row r="33" spans="1:19" ht="25.95" customHeight="1">
      <c r="A33" s="26"/>
      <c r="B33" s="27"/>
      <c r="C33" s="28"/>
      <c r="D33" s="28"/>
      <c r="E33" s="29"/>
      <c r="F33" s="30"/>
      <c r="G33" s="31"/>
      <c r="H33" s="32"/>
      <c r="I33" s="30"/>
      <c r="J33" s="29"/>
      <c r="K33" s="29"/>
      <c r="L33" s="18" t="str">
        <f t="shared" si="0"/>
        <v/>
      </c>
      <c r="M33" s="19" t="str">
        <f t="shared" si="1"/>
        <v/>
      </c>
      <c r="N33" s="19" t="str">
        <f t="shared" si="2"/>
        <v/>
      </c>
      <c r="O33" s="20" t="str">
        <f t="shared" si="3"/>
        <v/>
      </c>
      <c r="P33" s="18" t="str">
        <f t="shared" si="4"/>
        <v/>
      </c>
      <c r="Q33" s="6" t="str">
        <f>IF(COUNTA(A33:K33)=0,"",IF(COUNTBLANK(A33:K33)&gt;0,"Completar datos",IF(COUNT(E33:K33)&lt;&gt;7,"Datos no válidos",IF(OR(E33&lt;0,E33&lt;&gt;INT(E33),E33&gt;1000000000,F33&lt;0,F33&gt;1,G33&lt;=0,G33&gt;1000,H33&lt;0,H33&gt;1000000000000,I33&lt;0,I33&gt;1,J33&lt;0,J33&lt;&gt;INT(J33),J33&gt;1000000000,K33&lt;0,K33&lt;&gt;INT(K33),K33&gt;1000000000,NOT(OR(A33="USD",A33="COP",A33="EUR",A33="MXN",A33="PEN",A33="CLP",A33="ARS",A33="BRL",A33="BOB",A33="UYU",A33="CRC",A33="DOP",A33="GTQ",A33="GBP",A33="CAD")),NOT(OR(D33="7 días",D33="14 días",D33="30 días",D33="60 días",D33="90 días",D33="Mes calendario",D33="Trimestre",D33="Temporada",D33="Año")),NOT(OR(C33="Ecommerce",C33="Tienda física",C33="WhatsApp",C33="Instagram",C33="Marketplace",C33="Restaurante",C33="Servicios",C33="Mayorista",C33="Otro"))),"Datos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válidos",IF(COUNTIFS($A$11:$A$100,A33,$B$11:$B$100,B33,$C$11:$C$100,C33,$D$11:$D$100,D33)&gt;1,"Datos no válidos",IF(L33&lt;'04 Parámetros'!$B$5,"Demanda baja",IF(N33&lt;=0,"Revisar margen",IF(OR(J33&lt;=0,L33&gt;J33),"Capacidad insuficiente",IF(AND(K33&gt;0,P33&gt;'04 Parámetros'!$B$6),"Compra mínima alta","Evaluación preliminar favorable")))))))))))</f>
        <v/>
      </c>
      <c r="R33" s="8" t="str">
        <f>IF(Q33="","",IF(Q33="Completar datos","Completa A:K antes de decidir",IF(Q33="Datos no válidos",IF(COUNTIFS($A$11:$A$100,A33,$B$11:$B$100,B33,$C$11:$C$100,C33,$D$11:$D$100,D33)&gt;1,"Revisa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numéricos"))),IF(Q33="Demanda baja","Validar interés con una prueba pequeña",IF(Q33="Revisar margen","Revisar precio, costo y comisiones",IF(Q33="Capacidad insuficiente","Ajustar capacidad o limitar pedidos",IF(Q33="Compra mínima alta","Negociar lote o hacer preventa; validar caja","Escenario favorable para probar; validar caja y gastos antes de comprar")))))))</f>
        <v/>
      </c>
      <c r="S33" s="25" t="str">
        <f t="shared" si="5"/>
        <v/>
      </c>
    </row>
    <row r="34" spans="1:19" ht="25.95" customHeight="1">
      <c r="A34" s="26"/>
      <c r="B34" s="33"/>
      <c r="C34" s="34"/>
      <c r="D34" s="34"/>
      <c r="E34" s="35"/>
      <c r="F34" s="36"/>
      <c r="G34" s="37"/>
      <c r="H34" s="38"/>
      <c r="I34" s="36"/>
      <c r="J34" s="35"/>
      <c r="K34" s="35"/>
      <c r="L34" s="21" t="str">
        <f t="shared" si="0"/>
        <v/>
      </c>
      <c r="M34" s="22" t="str">
        <f t="shared" si="1"/>
        <v/>
      </c>
      <c r="N34" s="22" t="str">
        <f t="shared" si="2"/>
        <v/>
      </c>
      <c r="O34" s="23" t="str">
        <f t="shared" si="3"/>
        <v/>
      </c>
      <c r="P34" s="21" t="str">
        <f t="shared" si="4"/>
        <v/>
      </c>
      <c r="Q34" s="7" t="str">
        <f>IF(COUNTA(A34:K34)=0,"",IF(COUNTBLANK(A34:K34)&gt;0,"Completar datos",IF(COUNT(E34:K34)&lt;&gt;7,"Datos no válidos",IF(OR(E34&lt;0,E34&lt;&gt;INT(E34),E34&gt;1000000000,F34&lt;0,F34&gt;1,G34&lt;=0,G34&gt;1000,H34&lt;0,H34&gt;1000000000000,I34&lt;0,I34&gt;1,J34&lt;0,J34&lt;&gt;INT(J34),J34&gt;1000000000,K34&lt;0,K34&lt;&gt;INT(K34),K34&gt;1000000000,NOT(OR(A34="USD",A34="COP",A34="EUR",A34="MXN",A34="PEN",A34="CLP",A34="ARS",A34="BRL",A34="BOB",A34="UYU",A34="CRC",A34="DOP",A34="GTQ",A34="GBP",A34="CAD")),NOT(OR(D34="7 días",D34="14 días",D34="30 días",D34="60 días",D34="90 días",D34="Mes calendario",D34="Trimestre",D34="Temporada",D34="Año")),NOT(OR(C34="Ecommerce",C34="Tienda física",C34="WhatsApp",C34="Instagram",C34="Marketplace",C34="Restaurante",C34="Servicios",C34="Mayorista",C34="Otro"))),"Datos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válidos",IF(COUNTIFS($A$11:$A$100,A34,$B$11:$B$100,B34,$C$11:$C$100,C34,$D$11:$D$100,D34)&gt;1,"Datos no válidos",IF(L34&lt;'04 Parámetros'!$B$5,"Demanda baja",IF(N34&lt;=0,"Revisar margen",IF(OR(J34&lt;=0,L34&gt;J34),"Capacidad insuficiente",IF(AND(K34&gt;0,P34&gt;'04 Parámetros'!$B$6),"Compra mínima alta","Evaluación preliminar favorable")))))))))))</f>
        <v/>
      </c>
      <c r="R34" s="9" t="str">
        <f>IF(Q34="","",IF(Q34="Completar datos","Completa A:K antes de decidir",IF(Q34="Datos no válidos",IF(COUNTIFS($A$11:$A$100,A34,$B$11:$B$100,B34,$C$11:$C$100,C34,$D$11:$D$100,D34)&gt;1,"Revisa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numéricos"))),IF(Q34="Demanda baja","Validar interés con una prueba pequeña",IF(Q34="Revisar margen","Revisar precio, costo y comisiones",IF(Q34="Capacidad insuficiente","Ajustar capacidad o limitar pedidos",IF(Q34="Compra mínima alta","Negociar lote o hacer preventa; validar caja","Escenario favorable para probar; validar caja y gastos antes de comprar")))))))</f>
        <v/>
      </c>
      <c r="S34" s="25" t="str">
        <f t="shared" si="5"/>
        <v/>
      </c>
    </row>
    <row r="35" spans="1:19" ht="25.95" customHeight="1">
      <c r="A35" s="26"/>
      <c r="B35" s="27"/>
      <c r="C35" s="28"/>
      <c r="D35" s="28"/>
      <c r="E35" s="29"/>
      <c r="F35" s="30"/>
      <c r="G35" s="31"/>
      <c r="H35" s="32"/>
      <c r="I35" s="30"/>
      <c r="J35" s="29"/>
      <c r="K35" s="29"/>
      <c r="L35" s="18" t="str">
        <f t="shared" si="0"/>
        <v/>
      </c>
      <c r="M35" s="19" t="str">
        <f t="shared" si="1"/>
        <v/>
      </c>
      <c r="N35" s="19" t="str">
        <f t="shared" si="2"/>
        <v/>
      </c>
      <c r="O35" s="20" t="str">
        <f t="shared" si="3"/>
        <v/>
      </c>
      <c r="P35" s="18" t="str">
        <f t="shared" si="4"/>
        <v/>
      </c>
      <c r="Q35" s="6" t="str">
        <f>IF(COUNTA(A35:K35)=0,"",IF(COUNTBLANK(A35:K35)&gt;0,"Completar datos",IF(COUNT(E35:K35)&lt;&gt;7,"Datos no válidos",IF(OR(E35&lt;0,E35&lt;&gt;INT(E35),E35&gt;1000000000,F35&lt;0,F35&gt;1,G35&lt;=0,G35&gt;1000,H35&lt;0,H35&gt;1000000000000,I35&lt;0,I35&gt;1,J35&lt;0,J35&lt;&gt;INT(J35),J35&gt;1000000000,K35&lt;0,K35&lt;&gt;INT(K35),K35&gt;1000000000,NOT(OR(A35="USD",A35="COP",A35="EUR",A35="MXN",A35="PEN",A35="CLP",A35="ARS",A35="BRL",A35="BOB",A35="UYU",A35="CRC",A35="DOP",A35="GTQ",A35="GBP",A35="CAD")),NOT(OR(D35="7 días",D35="14 días",D35="30 días",D35="60 días",D35="90 días",D35="Mes calendario",D35="Trimestre",D35="Temporada",D35="Año")),NOT(OR(C35="Ecommerce",C35="Tienda física",C35="WhatsApp",C35="Instagram",C35="Marketplace",C35="Restaurante",C35="Servicios",C35="Mayorista",C35="Otro"))),"Datos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válidos",IF(COUNTIFS($A$11:$A$100,A35,$B$11:$B$100,B35,$C$11:$C$100,C35,$D$11:$D$100,D35)&gt;1,"Datos no válidos",IF(L35&lt;'04 Parámetros'!$B$5,"Demanda baja",IF(N35&lt;=0,"Revisar margen",IF(OR(J35&lt;=0,L35&gt;J35),"Capacidad insuficiente",IF(AND(K35&gt;0,P35&gt;'04 Parámetros'!$B$6),"Compra mínima alta","Evaluación preliminar favorable")))))))))))</f>
        <v/>
      </c>
      <c r="R35" s="8" t="str">
        <f>IF(Q35="","",IF(Q35="Completar datos","Completa A:K antes de decidir",IF(Q35="Datos no válidos",IF(COUNTIFS($A$11:$A$100,A35,$B$11:$B$100,B35,$C$11:$C$100,C35,$D$11:$D$100,D35)&gt;1,"Revisa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numéricos"))),IF(Q35="Demanda baja","Validar interés con una prueba pequeña",IF(Q35="Revisar margen","Revisar precio, costo y comisiones",IF(Q35="Capacidad insuficiente","Ajustar capacidad o limitar pedidos",IF(Q35="Compra mínima alta","Negociar lote o hacer preventa; validar caja","Escenario favorable para probar; validar caja y gastos antes de comprar")))))))</f>
        <v/>
      </c>
      <c r="S35" s="25" t="str">
        <f t="shared" si="5"/>
        <v/>
      </c>
    </row>
    <row r="36" spans="1:19" ht="25.95" customHeight="1">
      <c r="A36" s="26"/>
      <c r="B36" s="33"/>
      <c r="C36" s="34"/>
      <c r="D36" s="34"/>
      <c r="E36" s="35"/>
      <c r="F36" s="36"/>
      <c r="G36" s="37"/>
      <c r="H36" s="38"/>
      <c r="I36" s="36"/>
      <c r="J36" s="35"/>
      <c r="K36" s="35"/>
      <c r="L36" s="21" t="str">
        <f t="shared" si="0"/>
        <v/>
      </c>
      <c r="M36" s="22" t="str">
        <f t="shared" si="1"/>
        <v/>
      </c>
      <c r="N36" s="22" t="str">
        <f t="shared" si="2"/>
        <v/>
      </c>
      <c r="O36" s="23" t="str">
        <f t="shared" si="3"/>
        <v/>
      </c>
      <c r="P36" s="21" t="str">
        <f t="shared" si="4"/>
        <v/>
      </c>
      <c r="Q36" s="7" t="str">
        <f>IF(COUNTA(A36:K36)=0,"",IF(COUNTBLANK(A36:K36)&gt;0,"Completar datos",IF(COUNT(E36:K36)&lt;&gt;7,"Datos no válidos",IF(OR(E36&lt;0,E36&lt;&gt;INT(E36),E36&gt;1000000000,F36&lt;0,F36&gt;1,G36&lt;=0,G36&gt;1000,H36&lt;0,H36&gt;1000000000000,I36&lt;0,I36&gt;1,J36&lt;0,J36&lt;&gt;INT(J36),J36&gt;1000000000,K36&lt;0,K36&lt;&gt;INT(K36),K36&gt;1000000000,NOT(OR(A36="USD",A36="COP",A36="EUR",A36="MXN",A36="PEN",A36="CLP",A36="ARS",A36="BRL",A36="BOB",A36="UYU",A36="CRC",A36="DOP",A36="GTQ",A36="GBP",A36="CAD")),NOT(OR(D36="7 días",D36="14 días",D36="30 días",D36="60 días",D36="90 días",D36="Mes calendario",D36="Trimestre",D36="Temporada",D36="Año")),NOT(OR(C36="Ecommerce",C36="Tienda física",C36="WhatsApp",C36="Instagram",C36="Marketplace",C36="Restaurante",C36="Servicios",C36="Mayorista",C36="Otro"))),"Datos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válidos",IF(COUNTIFS($A$11:$A$100,A36,$B$11:$B$100,B36,$C$11:$C$100,C36,$D$11:$D$100,D36)&gt;1,"Datos no válidos",IF(L36&lt;'04 Parámetros'!$B$5,"Demanda baja",IF(N36&lt;=0,"Revisar margen",IF(OR(J36&lt;=0,L36&gt;J36),"Capacidad insuficiente",IF(AND(K36&gt;0,P36&gt;'04 Parámetros'!$B$6),"Compra mínima alta","Evaluación preliminar favorable")))))))))))</f>
        <v/>
      </c>
      <c r="R36" s="9" t="str">
        <f>IF(Q36="","",IF(Q36="Completar datos","Completa A:K antes de decidir",IF(Q36="Datos no válidos",IF(COUNTIFS($A$11:$A$100,A36,$B$11:$B$100,B36,$C$11:$C$100,C36,$D$11:$D$100,D36)&gt;1,"Revisa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numéricos"))),IF(Q36="Demanda baja","Validar interés con una prueba pequeña",IF(Q36="Revisar margen","Revisar precio, costo y comisiones",IF(Q36="Capacidad insuficiente","Ajustar capacidad o limitar pedidos",IF(Q36="Compra mínima alta","Negociar lote o hacer preventa; validar caja","Escenario favorable para probar; validar caja y gastos antes de comprar")))))))</f>
        <v/>
      </c>
      <c r="S36" s="25" t="str">
        <f t="shared" si="5"/>
        <v/>
      </c>
    </row>
    <row r="37" spans="1:19" ht="25.95" customHeight="1">
      <c r="A37" s="26"/>
      <c r="B37" s="27"/>
      <c r="C37" s="28"/>
      <c r="D37" s="28"/>
      <c r="E37" s="29"/>
      <c r="F37" s="30"/>
      <c r="G37" s="31"/>
      <c r="H37" s="32"/>
      <c r="I37" s="30"/>
      <c r="J37" s="29"/>
      <c r="K37" s="29"/>
      <c r="L37" s="18" t="str">
        <f t="shared" si="0"/>
        <v/>
      </c>
      <c r="M37" s="19" t="str">
        <f t="shared" si="1"/>
        <v/>
      </c>
      <c r="N37" s="19" t="str">
        <f t="shared" si="2"/>
        <v/>
      </c>
      <c r="O37" s="20" t="str">
        <f t="shared" si="3"/>
        <v/>
      </c>
      <c r="P37" s="18" t="str">
        <f t="shared" si="4"/>
        <v/>
      </c>
      <c r="Q37" s="6" t="str">
        <f>IF(COUNTA(A37:K37)=0,"",IF(COUNTBLANK(A37:K37)&gt;0,"Completar datos",IF(COUNT(E37:K37)&lt;&gt;7,"Datos no válidos",IF(OR(E37&lt;0,E37&lt;&gt;INT(E37),E37&gt;1000000000,F37&lt;0,F37&gt;1,G37&lt;=0,G37&gt;1000,H37&lt;0,H37&gt;1000000000000,I37&lt;0,I37&gt;1,J37&lt;0,J37&lt;&gt;INT(J37),J37&gt;1000000000,K37&lt;0,K37&lt;&gt;INT(K37),K37&gt;1000000000,NOT(OR(A37="USD",A37="COP",A37="EUR",A37="MXN",A37="PEN",A37="CLP",A37="ARS",A37="BRL",A37="BOB",A37="UYU",A37="CRC",A37="DOP",A37="GTQ",A37="GBP",A37="CAD")),NOT(OR(D37="7 días",D37="14 días",D37="30 días",D37="60 días",D37="90 días",D37="Mes calendario",D37="Trimestre",D37="Temporada",D37="Año")),NOT(OR(C37="Ecommerce",C37="Tienda física",C37="WhatsApp",C37="Instagram",C37="Marketplace",C37="Restaurante",C37="Servicios",C37="Mayorista",C37="Otro"))),"Datos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válidos",IF(COUNTIFS($A$11:$A$100,A37,$B$11:$B$100,B37,$C$11:$C$100,C37,$D$11:$D$100,D37)&gt;1,"Datos no válidos",IF(L37&lt;'04 Parámetros'!$B$5,"Demanda baja",IF(N37&lt;=0,"Revisar margen",IF(OR(J37&lt;=0,L37&gt;J37),"Capacidad insuficiente",IF(AND(K37&gt;0,P37&gt;'04 Parámetros'!$B$6),"Compra mínima alta","Evaluación preliminar favorable")))))))))))</f>
        <v/>
      </c>
      <c r="R37" s="8" t="str">
        <f>IF(Q37="","",IF(Q37="Completar datos","Completa A:K antes de decidir",IF(Q37="Datos no válidos",IF(COUNTIFS($A$11:$A$100,A37,$B$11:$B$100,B37,$C$11:$C$100,C37,$D$11:$D$100,D37)&gt;1,"Revisa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numéricos"))),IF(Q37="Demanda baja","Validar interés con una prueba pequeña",IF(Q37="Revisar margen","Revisar precio, costo y comisiones",IF(Q37="Capacidad insuficiente","Ajustar capacidad o limitar pedidos",IF(Q37="Compra mínima alta","Negociar lote o hacer preventa; validar caja","Escenario favorable para probar; validar caja y gastos antes de comprar")))))))</f>
        <v/>
      </c>
      <c r="S37" s="25" t="str">
        <f t="shared" si="5"/>
        <v/>
      </c>
    </row>
    <row r="38" spans="1:19" ht="25.95" customHeight="1">
      <c r="A38" s="26"/>
      <c r="B38" s="33"/>
      <c r="C38" s="34"/>
      <c r="D38" s="34"/>
      <c r="E38" s="35"/>
      <c r="F38" s="36"/>
      <c r="G38" s="37"/>
      <c r="H38" s="38"/>
      <c r="I38" s="36"/>
      <c r="J38" s="35"/>
      <c r="K38" s="35"/>
      <c r="L38" s="21" t="str">
        <f t="shared" si="0"/>
        <v/>
      </c>
      <c r="M38" s="22" t="str">
        <f t="shared" si="1"/>
        <v/>
      </c>
      <c r="N38" s="22" t="str">
        <f t="shared" si="2"/>
        <v/>
      </c>
      <c r="O38" s="23" t="str">
        <f t="shared" si="3"/>
        <v/>
      </c>
      <c r="P38" s="21" t="str">
        <f t="shared" si="4"/>
        <v/>
      </c>
      <c r="Q38" s="7" t="str">
        <f>IF(COUNTA(A38:K38)=0,"",IF(COUNTBLANK(A38:K38)&gt;0,"Completar datos",IF(COUNT(E38:K38)&lt;&gt;7,"Datos no válidos",IF(OR(E38&lt;0,E38&lt;&gt;INT(E38),E38&gt;1000000000,F38&lt;0,F38&gt;1,G38&lt;=0,G38&gt;1000,H38&lt;0,H38&gt;1000000000000,I38&lt;0,I38&gt;1,J38&lt;0,J38&lt;&gt;INT(J38),J38&gt;1000000000,K38&lt;0,K38&lt;&gt;INT(K38),K38&gt;1000000000,NOT(OR(A38="USD",A38="COP",A38="EUR",A38="MXN",A38="PEN",A38="CLP",A38="ARS",A38="BRL",A38="BOB",A38="UYU",A38="CRC",A38="DOP",A38="GTQ",A38="GBP",A38="CAD")),NOT(OR(D38="7 días",D38="14 días",D38="30 días",D38="60 días",D38="90 días",D38="Mes calendario",D38="Trimestre",D38="Temporada",D38="Año")),NOT(OR(C38="Ecommerce",C38="Tienda física",C38="WhatsApp",C38="Instagram",C38="Marketplace",C38="Restaurante",C38="Servicios",C38="Mayorista",C38="Otro"))),"Datos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válidos",IF(COUNTIFS($A$11:$A$100,A38,$B$11:$B$100,B38,$C$11:$C$100,C38,$D$11:$D$100,D38)&gt;1,"Datos no válidos",IF(L38&lt;'04 Parámetros'!$B$5,"Demanda baja",IF(N38&lt;=0,"Revisar margen",IF(OR(J38&lt;=0,L38&gt;J38),"Capacidad insuficiente",IF(AND(K38&gt;0,P38&gt;'04 Parámetros'!$B$6),"Compra mínima alta","Evaluación preliminar favorable")))))))))))</f>
        <v/>
      </c>
      <c r="R38" s="9" t="str">
        <f>IF(Q38="","",IF(Q38="Completar datos","Completa A:K antes de decidir",IF(Q38="Datos no válidos",IF(COUNTIFS($A$11:$A$100,A38,$B$11:$B$100,B38,$C$11:$C$100,C38,$D$11:$D$100,D38)&gt;1,"Revisa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numéricos"))),IF(Q38="Demanda baja","Validar interés con una prueba pequeña",IF(Q38="Revisar margen","Revisar precio, costo y comisiones",IF(Q38="Capacidad insuficiente","Ajustar capacidad o limitar pedidos",IF(Q38="Compra mínima alta","Negociar lote o hacer preventa; validar caja","Escenario favorable para probar; validar caja y gastos antes de comprar")))))))</f>
        <v/>
      </c>
      <c r="S38" s="25" t="str">
        <f t="shared" si="5"/>
        <v/>
      </c>
    </row>
    <row r="39" spans="1:19" ht="25.95" customHeight="1">
      <c r="A39" s="26"/>
      <c r="B39" s="27"/>
      <c r="C39" s="28"/>
      <c r="D39" s="28"/>
      <c r="E39" s="29"/>
      <c r="F39" s="30"/>
      <c r="G39" s="31"/>
      <c r="H39" s="32"/>
      <c r="I39" s="30"/>
      <c r="J39" s="29"/>
      <c r="K39" s="29"/>
      <c r="L39" s="18" t="str">
        <f t="shared" si="0"/>
        <v/>
      </c>
      <c r="M39" s="19" t="str">
        <f t="shared" si="1"/>
        <v/>
      </c>
      <c r="N39" s="19" t="str">
        <f t="shared" si="2"/>
        <v/>
      </c>
      <c r="O39" s="20" t="str">
        <f t="shared" si="3"/>
        <v/>
      </c>
      <c r="P39" s="18" t="str">
        <f t="shared" si="4"/>
        <v/>
      </c>
      <c r="Q39" s="6" t="str">
        <f>IF(COUNTA(A39:K39)=0,"",IF(COUNTBLANK(A39:K39)&gt;0,"Completar datos",IF(COUNT(E39:K39)&lt;&gt;7,"Datos no válidos",IF(OR(E39&lt;0,E39&lt;&gt;INT(E39),E39&gt;1000000000,F39&lt;0,F39&gt;1,G39&lt;=0,G39&gt;1000,H39&lt;0,H39&gt;1000000000000,I39&lt;0,I39&gt;1,J39&lt;0,J39&lt;&gt;INT(J39),J39&gt;1000000000,K39&lt;0,K39&lt;&gt;INT(K39),K39&gt;1000000000,NOT(OR(A39="USD",A39="COP",A39="EUR",A39="MXN",A39="PEN",A39="CLP",A39="ARS",A39="BRL",A39="BOB",A39="UYU",A39="CRC",A39="DOP",A39="GTQ",A39="GBP",A39="CAD")),NOT(OR(D39="7 días",D39="14 días",D39="30 días",D39="60 días",D39="90 días",D39="Mes calendario",D39="Trimestre",D39="Temporada",D39="Año")),NOT(OR(C39="Ecommerce",C39="Tienda física",C39="WhatsApp",C39="Instagram",C39="Marketplace",C39="Restaurante",C39="Servicios",C39="Mayorista",C39="Otro"))),"Datos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válidos",IF(COUNTIFS($A$11:$A$100,A39,$B$11:$B$100,B39,$C$11:$C$100,C39,$D$11:$D$100,D39)&gt;1,"Datos no válidos",IF(L39&lt;'04 Parámetros'!$B$5,"Demanda baja",IF(N39&lt;=0,"Revisar margen",IF(OR(J39&lt;=0,L39&gt;J39),"Capacidad insuficiente",IF(AND(K39&gt;0,P39&gt;'04 Parámetros'!$B$6),"Compra mínima alta","Evaluación preliminar favorable")))))))))))</f>
        <v/>
      </c>
      <c r="R39" s="8" t="str">
        <f>IF(Q39="","",IF(Q39="Completar datos","Completa A:K antes de decidir",IF(Q39="Datos no válidos",IF(COUNTIFS($A$11:$A$100,A39,$B$11:$B$100,B39,$C$11:$C$100,C39,$D$11:$D$100,D39)&gt;1,"Revisa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numéricos"))),IF(Q39="Demanda baja","Validar interés con una prueba pequeña",IF(Q39="Revisar margen","Revisar precio, costo y comisiones",IF(Q39="Capacidad insuficiente","Ajustar capacidad o limitar pedidos",IF(Q39="Compra mínima alta","Negociar lote o hacer preventa; validar caja","Escenario favorable para probar; validar caja y gastos antes de comprar")))))))</f>
        <v/>
      </c>
      <c r="S39" s="25" t="str">
        <f t="shared" si="5"/>
        <v/>
      </c>
    </row>
    <row r="40" spans="1:19" ht="25.95" customHeight="1">
      <c r="A40" s="26"/>
      <c r="B40" s="33"/>
      <c r="C40" s="34"/>
      <c r="D40" s="34"/>
      <c r="E40" s="35"/>
      <c r="F40" s="36"/>
      <c r="G40" s="37"/>
      <c r="H40" s="38"/>
      <c r="I40" s="36"/>
      <c r="J40" s="35"/>
      <c r="K40" s="35"/>
      <c r="L40" s="21" t="str">
        <f t="shared" si="0"/>
        <v/>
      </c>
      <c r="M40" s="22" t="str">
        <f t="shared" si="1"/>
        <v/>
      </c>
      <c r="N40" s="22" t="str">
        <f t="shared" si="2"/>
        <v/>
      </c>
      <c r="O40" s="23" t="str">
        <f t="shared" si="3"/>
        <v/>
      </c>
      <c r="P40" s="21" t="str">
        <f t="shared" si="4"/>
        <v/>
      </c>
      <c r="Q40" s="7" t="str">
        <f>IF(COUNTA(A40:K40)=0,"",IF(COUNTBLANK(A40:K40)&gt;0,"Completar datos",IF(COUNT(E40:K40)&lt;&gt;7,"Datos no válidos",IF(OR(E40&lt;0,E40&lt;&gt;INT(E40),E40&gt;1000000000,F40&lt;0,F40&gt;1,G40&lt;=0,G40&gt;1000,H40&lt;0,H40&gt;1000000000000,I40&lt;0,I40&gt;1,J40&lt;0,J40&lt;&gt;INT(J40),J40&gt;1000000000,K40&lt;0,K40&lt;&gt;INT(K40),K40&gt;1000000000,NOT(OR(A40="USD",A40="COP",A40="EUR",A40="MXN",A40="PEN",A40="CLP",A40="ARS",A40="BRL",A40="BOB",A40="UYU",A40="CRC",A40="DOP",A40="GTQ",A40="GBP",A40="CAD")),NOT(OR(D40="7 días",D40="14 días",D40="30 días",D40="60 días",D40="90 días",D40="Mes calendario",D40="Trimestre",D40="Temporada",D40="Año")),NOT(OR(C40="Ecommerce",C40="Tienda física",C40="WhatsApp",C40="Instagram",C40="Marketplace",C40="Restaurante",C40="Servicios",C40="Mayorista",C40="Otro"))),"Datos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válidos",IF(COUNTIFS($A$11:$A$100,A40,$B$11:$B$100,B40,$C$11:$C$100,C40,$D$11:$D$100,D40)&gt;1,"Datos no válidos",IF(L40&lt;'04 Parámetros'!$B$5,"Demanda baja",IF(N40&lt;=0,"Revisar margen",IF(OR(J40&lt;=0,L40&gt;J40),"Capacidad insuficiente",IF(AND(K40&gt;0,P40&gt;'04 Parámetros'!$B$6),"Compra mínima alta","Evaluación preliminar favorable")))))))))))</f>
        <v/>
      </c>
      <c r="R40" s="9" t="str">
        <f>IF(Q40="","",IF(Q40="Completar datos","Completa A:K antes de decidir",IF(Q40="Datos no válidos",IF(COUNTIFS($A$11:$A$100,A40,$B$11:$B$100,B40,$C$11:$C$100,C40,$D$11:$D$100,D40)&gt;1,"Revisa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numéricos"))),IF(Q40="Demanda baja","Validar interés con una prueba pequeña",IF(Q40="Revisar margen","Revisar precio, costo y comisiones",IF(Q40="Capacidad insuficiente","Ajustar capacidad o limitar pedidos",IF(Q40="Compra mínima alta","Negociar lote o hacer preventa; validar caja","Escenario favorable para probar; validar caja y gastos antes de comprar")))))))</f>
        <v/>
      </c>
      <c r="S40" s="25" t="str">
        <f t="shared" si="5"/>
        <v/>
      </c>
    </row>
    <row r="41" spans="1:19" ht="25.95" customHeight="1">
      <c r="A41" s="26"/>
      <c r="B41" s="27"/>
      <c r="C41" s="28"/>
      <c r="D41" s="28"/>
      <c r="E41" s="29"/>
      <c r="F41" s="30"/>
      <c r="G41" s="31"/>
      <c r="H41" s="32"/>
      <c r="I41" s="30"/>
      <c r="J41" s="29"/>
      <c r="K41" s="29"/>
      <c r="L41" s="18" t="str">
        <f t="shared" si="0"/>
        <v/>
      </c>
      <c r="M41" s="19" t="str">
        <f t="shared" si="1"/>
        <v/>
      </c>
      <c r="N41" s="19" t="str">
        <f t="shared" si="2"/>
        <v/>
      </c>
      <c r="O41" s="20" t="str">
        <f t="shared" si="3"/>
        <v/>
      </c>
      <c r="P41" s="18" t="str">
        <f t="shared" si="4"/>
        <v/>
      </c>
      <c r="Q41" s="6" t="str">
        <f>IF(COUNTA(A41:K41)=0,"",IF(COUNTBLANK(A41:K41)&gt;0,"Completar datos",IF(COUNT(E41:K41)&lt;&gt;7,"Datos no válidos",IF(OR(E41&lt;0,E41&lt;&gt;INT(E41),E41&gt;1000000000,F41&lt;0,F41&gt;1,G41&lt;=0,G41&gt;1000,H41&lt;0,H41&gt;1000000000000,I41&lt;0,I41&gt;1,J41&lt;0,J41&lt;&gt;INT(J41),J41&gt;1000000000,K41&lt;0,K41&lt;&gt;INT(K41),K41&gt;1000000000,NOT(OR(A41="USD",A41="COP",A41="EUR",A41="MXN",A41="PEN",A41="CLP",A41="ARS",A41="BRL",A41="BOB",A41="UYU",A41="CRC",A41="DOP",A41="GTQ",A41="GBP",A41="CAD")),NOT(OR(D41="7 días",D41="14 días",D41="30 días",D41="60 días",D41="90 días",D41="Mes calendario",D41="Trimestre",D41="Temporada",D41="Año")),NOT(OR(C41="Ecommerce",C41="Tienda física",C41="WhatsApp",C41="Instagram",C41="Marketplace",C41="Restaurante",C41="Servicios",C41="Mayorista",C41="Otro"))),"Datos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válidos",IF(COUNTIFS($A$11:$A$100,A41,$B$11:$B$100,B41,$C$11:$C$100,C41,$D$11:$D$100,D41)&gt;1,"Datos no válidos",IF(L41&lt;'04 Parámetros'!$B$5,"Demanda baja",IF(N41&lt;=0,"Revisar margen",IF(OR(J41&lt;=0,L41&gt;J41),"Capacidad insuficiente",IF(AND(K41&gt;0,P41&gt;'04 Parámetros'!$B$6),"Compra mínima alta","Evaluación preliminar favorable")))))))))))</f>
        <v/>
      </c>
      <c r="R41" s="8" t="str">
        <f>IF(Q41="","",IF(Q41="Completar datos","Completa A:K antes de decidir",IF(Q41="Datos no válidos",IF(COUNTIFS($A$11:$A$100,A41,$B$11:$B$100,B41,$C$11:$C$100,C41,$D$11:$D$100,D41)&gt;1,"Revisa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numéricos"))),IF(Q41="Demanda baja","Validar interés con una prueba pequeña",IF(Q41="Revisar margen","Revisar precio, costo y comisiones",IF(Q41="Capacidad insuficiente","Ajustar capacidad o limitar pedidos",IF(Q41="Compra mínima alta","Negociar lote o hacer preventa; validar caja","Escenario favorable para probar; validar caja y gastos antes de comprar")))))))</f>
        <v/>
      </c>
      <c r="S41" s="25" t="str">
        <f t="shared" si="5"/>
        <v/>
      </c>
    </row>
    <row r="42" spans="1:19" ht="25.95" customHeight="1">
      <c r="A42" s="26"/>
      <c r="B42" s="33"/>
      <c r="C42" s="34"/>
      <c r="D42" s="34"/>
      <c r="E42" s="35"/>
      <c r="F42" s="36"/>
      <c r="G42" s="37"/>
      <c r="H42" s="38"/>
      <c r="I42" s="36"/>
      <c r="J42" s="35"/>
      <c r="K42" s="35"/>
      <c r="L42" s="21" t="str">
        <f t="shared" si="0"/>
        <v/>
      </c>
      <c r="M42" s="22" t="str">
        <f t="shared" si="1"/>
        <v/>
      </c>
      <c r="N42" s="22" t="str">
        <f t="shared" si="2"/>
        <v/>
      </c>
      <c r="O42" s="23" t="str">
        <f t="shared" si="3"/>
        <v/>
      </c>
      <c r="P42" s="21" t="str">
        <f t="shared" si="4"/>
        <v/>
      </c>
      <c r="Q42" s="7" t="str">
        <f>IF(COUNTA(A42:K42)=0,"",IF(COUNTBLANK(A42:K42)&gt;0,"Completar datos",IF(COUNT(E42:K42)&lt;&gt;7,"Datos no válidos",IF(OR(E42&lt;0,E42&lt;&gt;INT(E42),E42&gt;1000000000,F42&lt;0,F42&gt;1,G42&lt;=0,G42&gt;1000,H42&lt;0,H42&gt;1000000000000,I42&lt;0,I42&gt;1,J42&lt;0,J42&lt;&gt;INT(J42),J42&gt;1000000000,K42&lt;0,K42&lt;&gt;INT(K42),K42&gt;1000000000,NOT(OR(A42="USD",A42="COP",A42="EUR",A42="MXN",A42="PEN",A42="CLP",A42="ARS",A42="BRL",A42="BOB",A42="UYU",A42="CRC",A42="DOP",A42="GTQ",A42="GBP",A42="CAD")),NOT(OR(D42="7 días",D42="14 días",D42="30 días",D42="60 días",D42="90 días",D42="Mes calendario",D42="Trimestre",D42="Temporada",D42="Año")),NOT(OR(C42="Ecommerce",C42="Tienda física",C42="WhatsApp",C42="Instagram",C42="Marketplace",C42="Restaurante",C42="Servicios",C42="Mayorista",C42="Otro"))),"Datos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válidos",IF(COUNTIFS($A$11:$A$100,A42,$B$11:$B$100,B42,$C$11:$C$100,C42,$D$11:$D$100,D42)&gt;1,"Datos no válidos",IF(L42&lt;'04 Parámetros'!$B$5,"Demanda baja",IF(N42&lt;=0,"Revisar margen",IF(OR(J42&lt;=0,L42&gt;J42),"Capacidad insuficiente",IF(AND(K42&gt;0,P42&gt;'04 Parámetros'!$B$6),"Compra mínima alta","Evaluación preliminar favorable")))))))))))</f>
        <v/>
      </c>
      <c r="R42" s="9" t="str">
        <f>IF(Q42="","",IF(Q42="Completar datos","Completa A:K antes de decidir",IF(Q42="Datos no válidos",IF(COUNTIFS($A$11:$A$100,A42,$B$11:$B$100,B42,$C$11:$C$100,C42,$D$11:$D$100,D42)&gt;1,"Revisa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numéricos"))),IF(Q42="Demanda baja","Validar interés con una prueba pequeña",IF(Q42="Revisar margen","Revisar precio, costo y comisiones",IF(Q42="Capacidad insuficiente","Ajustar capacidad o limitar pedidos",IF(Q42="Compra mínima alta","Negociar lote o hacer preventa; validar caja","Escenario favorable para probar; validar caja y gastos antes de comprar")))))))</f>
        <v/>
      </c>
      <c r="S42" s="25" t="str">
        <f t="shared" si="5"/>
        <v/>
      </c>
    </row>
    <row r="43" spans="1:19" ht="25.95" customHeight="1">
      <c r="A43" s="26"/>
      <c r="B43" s="27"/>
      <c r="C43" s="28"/>
      <c r="D43" s="28"/>
      <c r="E43" s="29"/>
      <c r="F43" s="30"/>
      <c r="G43" s="31"/>
      <c r="H43" s="32"/>
      <c r="I43" s="30"/>
      <c r="J43" s="29"/>
      <c r="K43" s="29"/>
      <c r="L43" s="18" t="str">
        <f t="shared" ref="L43:L74" si="6">IF(COUNTA(A43:K43)=0,"",IF(OR(COUNTBLANK(A43:K43)&gt;0,COUNT(E43:K43)&lt;&gt;7),"",IF(OR(E43&lt;0,E43&lt;&gt;INT(E43),E43&gt;1000000000,F43&lt;0,F43&gt;1,G43&lt;=0,G43&gt;1000,H43&lt;0,H43&gt;1000000000000,I43&lt;0,I43&gt;1,J43&lt;0,J43&lt;&gt;INT(J43),J43&gt;1000000000,K43&lt;0,K43&lt;&gt;INT(K43),K43&gt;1000000000,NOT(OR(A43="USD",A43="COP",A43="EUR",A43="MXN",A43="PEN",A43="CLP",A43="ARS",A43="BRL",A43="BOB",A43="UYU",A43="CRC",A43="DOP",A43="GTQ",A43="GBP",A43="CAD")),NOT(OR(D43="7 días",D43="14 días",D43="30 días",D43="60 días",D43="90 días",D43="Mes calendario",D43="Trimestre",D43="Temporada",D43="Año")),NOT(OR(C43="Ecommerce",C43="Tienda física",C43="WhatsApp",C43="Instagram",C43="Marketplace",C43="Restaurante",C43="Servicios",C43="Mayorista",C43="Otro"))),"",IF(COUNTIFS($A$11:$A$100,A43,$B$11:$B$100,B43,$C$11:$C$100,C43,$D$11:$D$100,D43)&gt;1,"",E43*F43*G43))))</f>
        <v/>
      </c>
      <c r="M43" s="19" t="str">
        <f t="shared" ref="M43:M74" si="7">IF(ISNUMBER(L43),L43*H43,"")</f>
        <v/>
      </c>
      <c r="N43" s="19" t="str">
        <f t="shared" ref="N43:N74" si="8">IF(ISNUMBER(M43),M43*I43,"")</f>
        <v/>
      </c>
      <c r="O43" s="20" t="str">
        <f t="shared" ref="O43:O74" si="9">IF(AND(ISNUMBER(L43),J43&gt;0),L43/J43,"")</f>
        <v/>
      </c>
      <c r="P43" s="18" t="str">
        <f t="shared" ref="P43:P74" si="10">IF(AND(ISNUMBER(L43),L43&gt;0,K43&gt;0),K43/L43,"")</f>
        <v/>
      </c>
      <c r="Q43" s="6" t="str">
        <f>IF(COUNTA(A43:K43)=0,"",IF(COUNTBLANK(A43:K43)&gt;0,"Completar datos",IF(COUNT(E43:K43)&lt;&gt;7,"Datos no válidos",IF(OR(E43&lt;0,E43&lt;&gt;INT(E43),E43&gt;1000000000,F43&lt;0,F43&gt;1,G43&lt;=0,G43&gt;1000,H43&lt;0,H43&gt;1000000000000,I43&lt;0,I43&gt;1,J43&lt;0,J43&lt;&gt;INT(J43),J43&gt;1000000000,K43&lt;0,K43&lt;&gt;INT(K43),K43&gt;1000000000,NOT(OR(A43="USD",A43="COP",A43="EUR",A43="MXN",A43="PEN",A43="CLP",A43="ARS",A43="BRL",A43="BOB",A43="UYU",A43="CRC",A43="DOP",A43="GTQ",A43="GBP",A43="CAD")),NOT(OR(D43="7 días",D43="14 días",D43="30 días",D43="60 días",D43="90 días",D43="Mes calendario",D43="Trimestre",D43="Temporada",D43="Año")),NOT(OR(C43="Ecommerce",C43="Tienda física",C43="WhatsApp",C43="Instagram",C43="Marketplace",C43="Restaurante",C43="Servicios",C43="Mayorista",C43="Otro"))),"Datos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válidos",IF(COUNTIFS($A$11:$A$100,A43,$B$11:$B$100,B43,$C$11:$C$100,C43,$D$11:$D$100,D43)&gt;1,"Datos no válidos",IF(L43&lt;'04 Parámetros'!$B$5,"Demanda baja",IF(N43&lt;=0,"Revisar margen",IF(OR(J43&lt;=0,L43&gt;J43),"Capacidad insuficiente",IF(AND(K43&gt;0,P43&gt;'04 Parámetros'!$B$6),"Compra mínima alta","Evaluación preliminar favorable")))))))))))</f>
        <v/>
      </c>
      <c r="R43" s="8" t="str">
        <f>IF(Q43="","",IF(Q43="Completar datos","Completa A:K antes de decidir",IF(Q43="Datos no válidos",IF(COUNTIFS($A$11:$A$100,A43,$B$11:$B$100,B43,$C$11:$C$100,C43,$D$11:$D$100,D43)&gt;1,"Revisa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numéricos"))),IF(Q43="Demanda baja","Validar interés con una prueba pequeña",IF(Q43="Revisar margen","Revisar precio, costo y comisiones",IF(Q43="Capacidad insuficiente","Ajustar capacidad o limitar pedidos",IF(Q43="Compra mínima alta","Negociar lote o hacer preventa; validar caja","Escenario favorable para probar; validar caja y gastos antes de comprar")))))))</f>
        <v/>
      </c>
      <c r="S43" s="25" t="str">
        <f t="shared" ref="S43:S74" si="11">IF(COUNTA(A43:K43)=0,"",IF(Q43="Completar datos","Datos incompletos",IF(Q43="Datos no válidos","Datos inválidos",IF(A43&lt;&gt;$B$8,"Moneda distinta",IF(D43&lt;&gt;$E$8,"Período distinto","Comparable")))))</f>
        <v/>
      </c>
    </row>
    <row r="44" spans="1:19" ht="25.95" customHeight="1">
      <c r="A44" s="26"/>
      <c r="B44" s="33"/>
      <c r="C44" s="34"/>
      <c r="D44" s="34"/>
      <c r="E44" s="35"/>
      <c r="F44" s="36"/>
      <c r="G44" s="37"/>
      <c r="H44" s="38"/>
      <c r="I44" s="36"/>
      <c r="J44" s="35"/>
      <c r="K44" s="35"/>
      <c r="L44" s="21" t="str">
        <f t="shared" si="6"/>
        <v/>
      </c>
      <c r="M44" s="22" t="str">
        <f t="shared" si="7"/>
        <v/>
      </c>
      <c r="N44" s="22" t="str">
        <f t="shared" si="8"/>
        <v/>
      </c>
      <c r="O44" s="23" t="str">
        <f t="shared" si="9"/>
        <v/>
      </c>
      <c r="P44" s="21" t="str">
        <f t="shared" si="10"/>
        <v/>
      </c>
      <c r="Q44" s="7" t="str">
        <f>IF(COUNTA(A44:K44)=0,"",IF(COUNTBLANK(A44:K44)&gt;0,"Completar datos",IF(COUNT(E44:K44)&lt;&gt;7,"Datos no válidos",IF(OR(E44&lt;0,E44&lt;&gt;INT(E44),E44&gt;1000000000,F44&lt;0,F44&gt;1,G44&lt;=0,G44&gt;1000,H44&lt;0,H44&gt;1000000000000,I44&lt;0,I44&gt;1,J44&lt;0,J44&lt;&gt;INT(J44),J44&gt;1000000000,K44&lt;0,K44&lt;&gt;INT(K44),K44&gt;1000000000,NOT(OR(A44="USD",A44="COP",A44="EUR",A44="MXN",A44="PEN",A44="CLP",A44="ARS",A44="BRL",A44="BOB",A44="UYU",A44="CRC",A44="DOP",A44="GTQ",A44="GBP",A44="CAD")),NOT(OR(D44="7 días",D44="14 días",D44="30 días",D44="60 días",D44="90 días",D44="Mes calendario",D44="Trimestre",D44="Temporada",D44="Año")),NOT(OR(C44="Ecommerce",C44="Tienda física",C44="WhatsApp",C44="Instagram",C44="Marketplace",C44="Restaurante",C44="Servicios",C44="Mayorista",C44="Otro"))),"Datos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válidos",IF(COUNTIFS($A$11:$A$100,A44,$B$11:$B$100,B44,$C$11:$C$100,C44,$D$11:$D$100,D44)&gt;1,"Datos no válidos",IF(L44&lt;'04 Parámetros'!$B$5,"Demanda baja",IF(N44&lt;=0,"Revisar margen",IF(OR(J44&lt;=0,L44&gt;J44),"Capacidad insuficiente",IF(AND(K44&gt;0,P44&gt;'04 Parámetros'!$B$6),"Compra mínima alta","Evaluación preliminar favorable")))))))))))</f>
        <v/>
      </c>
      <c r="R44" s="9" t="str">
        <f>IF(Q44="","",IF(Q44="Completar datos","Completa A:K antes de decidir",IF(Q44="Datos no válidos",IF(COUNTIFS($A$11:$A$100,A44,$B$11:$B$100,B44,$C$11:$C$100,C44,$D$11:$D$100,D44)&gt;1,"Revisa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numéricos"))),IF(Q44="Demanda baja","Validar interés con una prueba pequeña",IF(Q44="Revisar margen","Revisar precio, costo y comisiones",IF(Q44="Capacidad insuficiente","Ajustar capacidad o limitar pedidos",IF(Q44="Compra mínima alta","Negociar lote o hacer preventa; validar caja","Escenario favorable para probar; validar caja y gastos antes de comprar")))))))</f>
        <v/>
      </c>
      <c r="S44" s="25" t="str">
        <f t="shared" si="11"/>
        <v/>
      </c>
    </row>
    <row r="45" spans="1:19" ht="25.95" customHeight="1">
      <c r="A45" s="26"/>
      <c r="B45" s="27"/>
      <c r="C45" s="28"/>
      <c r="D45" s="28"/>
      <c r="E45" s="29"/>
      <c r="F45" s="30"/>
      <c r="G45" s="31"/>
      <c r="H45" s="32"/>
      <c r="I45" s="30"/>
      <c r="J45" s="29"/>
      <c r="K45" s="29"/>
      <c r="L45" s="18" t="str">
        <f t="shared" si="6"/>
        <v/>
      </c>
      <c r="M45" s="19" t="str">
        <f t="shared" si="7"/>
        <v/>
      </c>
      <c r="N45" s="19" t="str">
        <f t="shared" si="8"/>
        <v/>
      </c>
      <c r="O45" s="20" t="str">
        <f t="shared" si="9"/>
        <v/>
      </c>
      <c r="P45" s="18" t="str">
        <f t="shared" si="10"/>
        <v/>
      </c>
      <c r="Q45" s="6" t="str">
        <f>IF(COUNTA(A45:K45)=0,"",IF(COUNTBLANK(A45:K45)&gt;0,"Completar datos",IF(COUNT(E45:K45)&lt;&gt;7,"Datos no válidos",IF(OR(E45&lt;0,E45&lt;&gt;INT(E45),E45&gt;1000000000,F45&lt;0,F45&gt;1,G45&lt;=0,G45&gt;1000,H45&lt;0,H45&gt;1000000000000,I45&lt;0,I45&gt;1,J45&lt;0,J45&lt;&gt;INT(J45),J45&gt;1000000000,K45&lt;0,K45&lt;&gt;INT(K45),K45&gt;1000000000,NOT(OR(A45="USD",A45="COP",A45="EUR",A45="MXN",A45="PEN",A45="CLP",A45="ARS",A45="BRL",A45="BOB",A45="UYU",A45="CRC",A45="DOP",A45="GTQ",A45="GBP",A45="CAD")),NOT(OR(D45="7 días",D45="14 días",D45="30 días",D45="60 días",D45="90 días",D45="Mes calendario",D45="Trimestre",D45="Temporada",D45="Año")),NOT(OR(C45="Ecommerce",C45="Tienda física",C45="WhatsApp",C45="Instagram",C45="Marketplace",C45="Restaurante",C45="Servicios",C45="Mayorista",C45="Otro"))),"Datos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válidos",IF(COUNTIFS($A$11:$A$100,A45,$B$11:$B$100,B45,$C$11:$C$100,C45,$D$11:$D$100,D45)&gt;1,"Datos no válidos",IF(L45&lt;'04 Parámetros'!$B$5,"Demanda baja",IF(N45&lt;=0,"Revisar margen",IF(OR(J45&lt;=0,L45&gt;J45),"Capacidad insuficiente",IF(AND(K45&gt;0,P45&gt;'04 Parámetros'!$B$6),"Compra mínima alta","Evaluación preliminar favorable")))))))))))</f>
        <v/>
      </c>
      <c r="R45" s="8" t="str">
        <f>IF(Q45="","",IF(Q45="Completar datos","Completa A:K antes de decidir",IF(Q45="Datos no válidos",IF(COUNTIFS($A$11:$A$100,A45,$B$11:$B$100,B45,$C$11:$C$100,C45,$D$11:$D$100,D45)&gt;1,"Revisa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numéricos"))),IF(Q45="Demanda baja","Validar interés con una prueba pequeña",IF(Q45="Revisar margen","Revisar precio, costo y comisiones",IF(Q45="Capacidad insuficiente","Ajustar capacidad o limitar pedidos",IF(Q45="Compra mínima alta","Negociar lote o hacer preventa; validar caja","Escenario favorable para probar; validar caja y gastos antes de comprar")))))))</f>
        <v/>
      </c>
      <c r="S45" s="25" t="str">
        <f t="shared" si="11"/>
        <v/>
      </c>
    </row>
    <row r="46" spans="1:19" ht="25.95" customHeight="1">
      <c r="A46" s="26"/>
      <c r="B46" s="33"/>
      <c r="C46" s="34"/>
      <c r="D46" s="34"/>
      <c r="E46" s="35"/>
      <c r="F46" s="36"/>
      <c r="G46" s="37"/>
      <c r="H46" s="38"/>
      <c r="I46" s="36"/>
      <c r="J46" s="35"/>
      <c r="K46" s="35"/>
      <c r="L46" s="21" t="str">
        <f t="shared" si="6"/>
        <v/>
      </c>
      <c r="M46" s="22" t="str">
        <f t="shared" si="7"/>
        <v/>
      </c>
      <c r="N46" s="22" t="str">
        <f t="shared" si="8"/>
        <v/>
      </c>
      <c r="O46" s="23" t="str">
        <f t="shared" si="9"/>
        <v/>
      </c>
      <c r="P46" s="21" t="str">
        <f t="shared" si="10"/>
        <v/>
      </c>
      <c r="Q46" s="7" t="str">
        <f>IF(COUNTA(A46:K46)=0,"",IF(COUNTBLANK(A46:K46)&gt;0,"Completar datos",IF(COUNT(E46:K46)&lt;&gt;7,"Datos no válidos",IF(OR(E46&lt;0,E46&lt;&gt;INT(E46),E46&gt;1000000000,F46&lt;0,F46&gt;1,G46&lt;=0,G46&gt;1000,H46&lt;0,H46&gt;1000000000000,I46&lt;0,I46&gt;1,J46&lt;0,J46&lt;&gt;INT(J46),J46&gt;1000000000,K46&lt;0,K46&lt;&gt;INT(K46),K46&gt;1000000000,NOT(OR(A46="USD",A46="COP",A46="EUR",A46="MXN",A46="PEN",A46="CLP",A46="ARS",A46="BRL",A46="BOB",A46="UYU",A46="CRC",A46="DOP",A46="GTQ",A46="GBP",A46="CAD")),NOT(OR(D46="7 días",D46="14 días",D46="30 días",D46="60 días",D46="90 días",D46="Mes calendario",D46="Trimestre",D46="Temporada",D46="Año")),NOT(OR(C46="Ecommerce",C46="Tienda física",C46="WhatsApp",C46="Instagram",C46="Marketplace",C46="Restaurante",C46="Servicios",C46="Mayorista",C46="Otro"))),"Datos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válidos",IF(COUNTIFS($A$11:$A$100,A46,$B$11:$B$100,B46,$C$11:$C$100,C46,$D$11:$D$100,D46)&gt;1,"Datos no válidos",IF(L46&lt;'04 Parámetros'!$B$5,"Demanda baja",IF(N46&lt;=0,"Revisar margen",IF(OR(J46&lt;=0,L46&gt;J46),"Capacidad insuficiente",IF(AND(K46&gt;0,P46&gt;'04 Parámetros'!$B$6),"Compra mínima alta","Evaluación preliminar favorable")))))))))))</f>
        <v/>
      </c>
      <c r="R46" s="9" t="str">
        <f>IF(Q46="","",IF(Q46="Completar datos","Completa A:K antes de decidir",IF(Q46="Datos no válidos",IF(COUNTIFS($A$11:$A$100,A46,$B$11:$B$100,B46,$C$11:$C$100,C46,$D$11:$D$100,D46)&gt;1,"Revisa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numéricos"))),IF(Q46="Demanda baja","Validar interés con una prueba pequeña",IF(Q46="Revisar margen","Revisar precio, costo y comisiones",IF(Q46="Capacidad insuficiente","Ajustar capacidad o limitar pedidos",IF(Q46="Compra mínima alta","Negociar lote o hacer preventa; validar caja","Escenario favorable para probar; validar caja y gastos antes de comprar")))))))</f>
        <v/>
      </c>
      <c r="S46" s="25" t="str">
        <f t="shared" si="11"/>
        <v/>
      </c>
    </row>
    <row r="47" spans="1:19" ht="25.95" customHeight="1">
      <c r="A47" s="26"/>
      <c r="B47" s="27"/>
      <c r="C47" s="28"/>
      <c r="D47" s="28"/>
      <c r="E47" s="29"/>
      <c r="F47" s="30"/>
      <c r="G47" s="31"/>
      <c r="H47" s="32"/>
      <c r="I47" s="30"/>
      <c r="J47" s="29"/>
      <c r="K47" s="29"/>
      <c r="L47" s="18" t="str">
        <f t="shared" si="6"/>
        <v/>
      </c>
      <c r="M47" s="19" t="str">
        <f t="shared" si="7"/>
        <v/>
      </c>
      <c r="N47" s="19" t="str">
        <f t="shared" si="8"/>
        <v/>
      </c>
      <c r="O47" s="20" t="str">
        <f t="shared" si="9"/>
        <v/>
      </c>
      <c r="P47" s="18" t="str">
        <f t="shared" si="10"/>
        <v/>
      </c>
      <c r="Q47" s="6" t="str">
        <f>IF(COUNTA(A47:K47)=0,"",IF(COUNTBLANK(A47:K47)&gt;0,"Completar datos",IF(COUNT(E47:K47)&lt;&gt;7,"Datos no válidos",IF(OR(E47&lt;0,E47&lt;&gt;INT(E47),E47&gt;1000000000,F47&lt;0,F47&gt;1,G47&lt;=0,G47&gt;1000,H47&lt;0,H47&gt;1000000000000,I47&lt;0,I47&gt;1,J47&lt;0,J47&lt;&gt;INT(J47),J47&gt;1000000000,K47&lt;0,K47&lt;&gt;INT(K47),K47&gt;1000000000,NOT(OR(A47="USD",A47="COP",A47="EUR",A47="MXN",A47="PEN",A47="CLP",A47="ARS",A47="BRL",A47="BOB",A47="UYU",A47="CRC",A47="DOP",A47="GTQ",A47="GBP",A47="CAD")),NOT(OR(D47="7 días",D47="14 días",D47="30 días",D47="60 días",D47="90 días",D47="Mes calendario",D47="Trimestre",D47="Temporada",D47="Año")),NOT(OR(C47="Ecommerce",C47="Tienda física",C47="WhatsApp",C47="Instagram",C47="Marketplace",C47="Restaurante",C47="Servicios",C47="Mayorista",C47="Otro"))),"Datos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válidos",IF(COUNTIFS($A$11:$A$100,A47,$B$11:$B$100,B47,$C$11:$C$100,C47,$D$11:$D$100,D47)&gt;1,"Datos no válidos",IF(L47&lt;'04 Parámetros'!$B$5,"Demanda baja",IF(N47&lt;=0,"Revisar margen",IF(OR(J47&lt;=0,L47&gt;J47),"Capacidad insuficiente",IF(AND(K47&gt;0,P47&gt;'04 Parámetros'!$B$6),"Compra mínima alta","Evaluación preliminar favorable")))))))))))</f>
        <v/>
      </c>
      <c r="R47" s="8" t="str">
        <f>IF(Q47="","",IF(Q47="Completar datos","Completa A:K antes de decidir",IF(Q47="Datos no válidos",IF(COUNTIFS($A$11:$A$100,A47,$B$11:$B$100,B47,$C$11:$C$100,C47,$D$11:$D$100,D47)&gt;1,"Revisa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numéricos"))),IF(Q47="Demanda baja","Validar interés con una prueba pequeña",IF(Q47="Revisar margen","Revisar precio, costo y comisiones",IF(Q47="Capacidad insuficiente","Ajustar capacidad o limitar pedidos",IF(Q47="Compra mínima alta","Negociar lote o hacer preventa; validar caja","Escenario favorable para probar; validar caja y gastos antes de comprar")))))))</f>
        <v/>
      </c>
      <c r="S47" s="25" t="str">
        <f t="shared" si="11"/>
        <v/>
      </c>
    </row>
    <row r="48" spans="1:19" ht="25.95" customHeight="1">
      <c r="A48" s="26"/>
      <c r="B48" s="33"/>
      <c r="C48" s="34"/>
      <c r="D48" s="34"/>
      <c r="E48" s="35"/>
      <c r="F48" s="36"/>
      <c r="G48" s="37"/>
      <c r="H48" s="38"/>
      <c r="I48" s="36"/>
      <c r="J48" s="35"/>
      <c r="K48" s="35"/>
      <c r="L48" s="21" t="str">
        <f t="shared" si="6"/>
        <v/>
      </c>
      <c r="M48" s="22" t="str">
        <f t="shared" si="7"/>
        <v/>
      </c>
      <c r="N48" s="22" t="str">
        <f t="shared" si="8"/>
        <v/>
      </c>
      <c r="O48" s="23" t="str">
        <f t="shared" si="9"/>
        <v/>
      </c>
      <c r="P48" s="21" t="str">
        <f t="shared" si="10"/>
        <v/>
      </c>
      <c r="Q48" s="7" t="str">
        <f>IF(COUNTA(A48:K48)=0,"",IF(COUNTBLANK(A48:K48)&gt;0,"Completar datos",IF(COUNT(E48:K48)&lt;&gt;7,"Datos no válidos",IF(OR(E48&lt;0,E48&lt;&gt;INT(E48),E48&gt;1000000000,F48&lt;0,F48&gt;1,G48&lt;=0,G48&gt;1000,H48&lt;0,H48&gt;1000000000000,I48&lt;0,I48&gt;1,J48&lt;0,J48&lt;&gt;INT(J48),J48&gt;1000000000,K48&lt;0,K48&lt;&gt;INT(K48),K48&gt;1000000000,NOT(OR(A48="USD",A48="COP",A48="EUR",A48="MXN",A48="PEN",A48="CLP",A48="ARS",A48="BRL",A48="BOB",A48="UYU",A48="CRC",A48="DOP",A48="GTQ",A48="GBP",A48="CAD")),NOT(OR(D48="7 días",D48="14 días",D48="30 días",D48="60 días",D48="90 días",D48="Mes calendario",D48="Trimestre",D48="Temporada",D48="Año")),NOT(OR(C48="Ecommerce",C48="Tienda física",C48="WhatsApp",C48="Instagram",C48="Marketplace",C48="Restaurante",C48="Servicios",C48="Mayorista",C48="Otro"))),"Datos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válidos",IF(COUNTIFS($A$11:$A$100,A48,$B$11:$B$100,B48,$C$11:$C$100,C48,$D$11:$D$100,D48)&gt;1,"Datos no válidos",IF(L48&lt;'04 Parámetros'!$B$5,"Demanda baja",IF(N48&lt;=0,"Revisar margen",IF(OR(J48&lt;=0,L48&gt;J48),"Capacidad insuficiente",IF(AND(K48&gt;0,P48&gt;'04 Parámetros'!$B$6),"Compra mínima alta","Evaluación preliminar favorable")))))))))))</f>
        <v/>
      </c>
      <c r="R48" s="9" t="str">
        <f>IF(Q48="","",IF(Q48="Completar datos","Completa A:K antes de decidir",IF(Q48="Datos no válidos",IF(COUNTIFS($A$11:$A$100,A48,$B$11:$B$100,B48,$C$11:$C$100,C48,$D$11:$D$100,D48)&gt;1,"Revisa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numéricos"))),IF(Q48="Demanda baja","Validar interés con una prueba pequeña",IF(Q48="Revisar margen","Revisar precio, costo y comisiones",IF(Q48="Capacidad insuficiente","Ajustar capacidad o limitar pedidos",IF(Q48="Compra mínima alta","Negociar lote o hacer preventa; validar caja","Escenario favorable para probar; validar caja y gastos antes de comprar")))))))</f>
        <v/>
      </c>
      <c r="S48" s="25" t="str">
        <f t="shared" si="11"/>
        <v/>
      </c>
    </row>
    <row r="49" spans="1:19" ht="25.95" customHeight="1">
      <c r="A49" s="26"/>
      <c r="B49" s="27"/>
      <c r="C49" s="28"/>
      <c r="D49" s="28"/>
      <c r="E49" s="29"/>
      <c r="F49" s="30"/>
      <c r="G49" s="31"/>
      <c r="H49" s="32"/>
      <c r="I49" s="30"/>
      <c r="J49" s="29"/>
      <c r="K49" s="29"/>
      <c r="L49" s="18" t="str">
        <f t="shared" si="6"/>
        <v/>
      </c>
      <c r="M49" s="19" t="str">
        <f t="shared" si="7"/>
        <v/>
      </c>
      <c r="N49" s="19" t="str">
        <f t="shared" si="8"/>
        <v/>
      </c>
      <c r="O49" s="20" t="str">
        <f t="shared" si="9"/>
        <v/>
      </c>
      <c r="P49" s="18" t="str">
        <f t="shared" si="10"/>
        <v/>
      </c>
      <c r="Q49" s="6" t="str">
        <f>IF(COUNTA(A49:K49)=0,"",IF(COUNTBLANK(A49:K49)&gt;0,"Completar datos",IF(COUNT(E49:K49)&lt;&gt;7,"Datos no válidos",IF(OR(E49&lt;0,E49&lt;&gt;INT(E49),E49&gt;1000000000,F49&lt;0,F49&gt;1,G49&lt;=0,G49&gt;1000,H49&lt;0,H49&gt;1000000000000,I49&lt;0,I49&gt;1,J49&lt;0,J49&lt;&gt;INT(J49),J49&gt;1000000000,K49&lt;0,K49&lt;&gt;INT(K49),K49&gt;1000000000,NOT(OR(A49="USD",A49="COP",A49="EUR",A49="MXN",A49="PEN",A49="CLP",A49="ARS",A49="BRL",A49="BOB",A49="UYU",A49="CRC",A49="DOP",A49="GTQ",A49="GBP",A49="CAD")),NOT(OR(D49="7 días",D49="14 días",D49="30 días",D49="60 días",D49="90 días",D49="Mes calendario",D49="Trimestre",D49="Temporada",D49="Año")),NOT(OR(C49="Ecommerce",C49="Tienda física",C49="WhatsApp",C49="Instagram",C49="Marketplace",C49="Restaurante",C49="Servicios",C49="Mayorista",C49="Otro"))),"Datos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válidos",IF(COUNTIFS($A$11:$A$100,A49,$B$11:$B$100,B49,$C$11:$C$100,C49,$D$11:$D$100,D49)&gt;1,"Datos no válidos",IF(L49&lt;'04 Parámetros'!$B$5,"Demanda baja",IF(N49&lt;=0,"Revisar margen",IF(OR(J49&lt;=0,L49&gt;J49),"Capacidad insuficiente",IF(AND(K49&gt;0,P49&gt;'04 Parámetros'!$B$6),"Compra mínima alta","Evaluación preliminar favorable")))))))))))</f>
        <v/>
      </c>
      <c r="R49" s="8" t="str">
        <f>IF(Q49="","",IF(Q49="Completar datos","Completa A:K antes de decidir",IF(Q49="Datos no válidos",IF(COUNTIFS($A$11:$A$100,A49,$B$11:$B$100,B49,$C$11:$C$100,C49,$D$11:$D$100,D49)&gt;1,"Revisa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numéricos"))),IF(Q49="Demanda baja","Validar interés con una prueba pequeña",IF(Q49="Revisar margen","Revisar precio, costo y comisiones",IF(Q49="Capacidad insuficiente","Ajustar capacidad o limitar pedidos",IF(Q49="Compra mínima alta","Negociar lote o hacer preventa; validar caja","Escenario favorable para probar; validar caja y gastos antes de comprar")))))))</f>
        <v/>
      </c>
      <c r="S49" s="25" t="str">
        <f t="shared" si="11"/>
        <v/>
      </c>
    </row>
    <row r="50" spans="1:19" ht="25.95" customHeight="1">
      <c r="A50" s="26"/>
      <c r="B50" s="33"/>
      <c r="C50" s="34"/>
      <c r="D50" s="34"/>
      <c r="E50" s="35"/>
      <c r="F50" s="36"/>
      <c r="G50" s="37"/>
      <c r="H50" s="38"/>
      <c r="I50" s="36"/>
      <c r="J50" s="35"/>
      <c r="K50" s="35"/>
      <c r="L50" s="21" t="str">
        <f t="shared" si="6"/>
        <v/>
      </c>
      <c r="M50" s="22" t="str">
        <f t="shared" si="7"/>
        <v/>
      </c>
      <c r="N50" s="22" t="str">
        <f t="shared" si="8"/>
        <v/>
      </c>
      <c r="O50" s="23" t="str">
        <f t="shared" si="9"/>
        <v/>
      </c>
      <c r="P50" s="21" t="str">
        <f t="shared" si="10"/>
        <v/>
      </c>
      <c r="Q50" s="7" t="str">
        <f>IF(COUNTA(A50:K50)=0,"",IF(COUNTBLANK(A50:K50)&gt;0,"Completar datos",IF(COUNT(E50:K50)&lt;&gt;7,"Datos no válidos",IF(OR(E50&lt;0,E50&lt;&gt;INT(E50),E50&gt;1000000000,F50&lt;0,F50&gt;1,G50&lt;=0,G50&gt;1000,H50&lt;0,H50&gt;1000000000000,I50&lt;0,I50&gt;1,J50&lt;0,J50&lt;&gt;INT(J50),J50&gt;1000000000,K50&lt;0,K50&lt;&gt;INT(K50),K50&gt;1000000000,NOT(OR(A50="USD",A50="COP",A50="EUR",A50="MXN",A50="PEN",A50="CLP",A50="ARS",A50="BRL",A50="BOB",A50="UYU",A50="CRC",A50="DOP",A50="GTQ",A50="GBP",A50="CAD")),NOT(OR(D50="7 días",D50="14 días",D50="30 días",D50="60 días",D50="90 días",D50="Mes calendario",D50="Trimestre",D50="Temporada",D50="Año")),NOT(OR(C50="Ecommerce",C50="Tienda física",C50="WhatsApp",C50="Instagram",C50="Marketplace",C50="Restaurante",C50="Servicios",C50="Mayorista",C50="Otro"))),"Datos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válidos",IF(COUNTIFS($A$11:$A$100,A50,$B$11:$B$100,B50,$C$11:$C$100,C50,$D$11:$D$100,D50)&gt;1,"Datos no válidos",IF(L50&lt;'04 Parámetros'!$B$5,"Demanda baja",IF(N50&lt;=0,"Revisar margen",IF(OR(J50&lt;=0,L50&gt;J50),"Capacidad insuficiente",IF(AND(K50&gt;0,P50&gt;'04 Parámetros'!$B$6),"Compra mínima alta","Evaluación preliminar favorable")))))))))))</f>
        <v/>
      </c>
      <c r="R50" s="9" t="str">
        <f>IF(Q50="","",IF(Q50="Completar datos","Completa A:K antes de decidir",IF(Q50="Datos no válidos",IF(COUNTIFS($A$11:$A$100,A50,$B$11:$B$100,B50,$C$11:$C$100,C50,$D$11:$D$100,D50)&gt;1,"Revisa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numéricos"))),IF(Q50="Demanda baja","Validar interés con una prueba pequeña",IF(Q50="Revisar margen","Revisar precio, costo y comisiones",IF(Q50="Capacidad insuficiente","Ajustar capacidad o limitar pedidos",IF(Q50="Compra mínima alta","Negociar lote o hacer preventa; validar caja","Escenario favorable para probar; validar caja y gastos antes de comprar")))))))</f>
        <v/>
      </c>
      <c r="S50" s="25" t="str">
        <f t="shared" si="11"/>
        <v/>
      </c>
    </row>
    <row r="51" spans="1:19" ht="25.95" customHeight="1">
      <c r="A51" s="26"/>
      <c r="B51" s="27"/>
      <c r="C51" s="28"/>
      <c r="D51" s="28"/>
      <c r="E51" s="29"/>
      <c r="F51" s="30"/>
      <c r="G51" s="31"/>
      <c r="H51" s="32"/>
      <c r="I51" s="30"/>
      <c r="J51" s="29"/>
      <c r="K51" s="29"/>
      <c r="L51" s="18" t="str">
        <f t="shared" si="6"/>
        <v/>
      </c>
      <c r="M51" s="19" t="str">
        <f t="shared" si="7"/>
        <v/>
      </c>
      <c r="N51" s="19" t="str">
        <f t="shared" si="8"/>
        <v/>
      </c>
      <c r="O51" s="20" t="str">
        <f t="shared" si="9"/>
        <v/>
      </c>
      <c r="P51" s="18" t="str">
        <f t="shared" si="10"/>
        <v/>
      </c>
      <c r="Q51" s="6" t="str">
        <f>IF(COUNTA(A51:K51)=0,"",IF(COUNTBLANK(A51:K51)&gt;0,"Completar datos",IF(COUNT(E51:K51)&lt;&gt;7,"Datos no válidos",IF(OR(E51&lt;0,E51&lt;&gt;INT(E51),E51&gt;1000000000,F51&lt;0,F51&gt;1,G51&lt;=0,G51&gt;1000,H51&lt;0,H51&gt;1000000000000,I51&lt;0,I51&gt;1,J51&lt;0,J51&lt;&gt;INT(J51),J51&gt;1000000000,K51&lt;0,K51&lt;&gt;INT(K51),K51&gt;1000000000,NOT(OR(A51="USD",A51="COP",A51="EUR",A51="MXN",A51="PEN",A51="CLP",A51="ARS",A51="BRL",A51="BOB",A51="UYU",A51="CRC",A51="DOP",A51="GTQ",A51="GBP",A51="CAD")),NOT(OR(D51="7 días",D51="14 días",D51="30 días",D51="60 días",D51="90 días",D51="Mes calendario",D51="Trimestre",D51="Temporada",D51="Año")),NOT(OR(C51="Ecommerce",C51="Tienda física",C51="WhatsApp",C51="Instagram",C51="Marketplace",C51="Restaurante",C51="Servicios",C51="Mayorista",C51="Otro"))),"Datos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válidos",IF(COUNTIFS($A$11:$A$100,A51,$B$11:$B$100,B51,$C$11:$C$100,C51,$D$11:$D$100,D51)&gt;1,"Datos no válidos",IF(L51&lt;'04 Parámetros'!$B$5,"Demanda baja",IF(N51&lt;=0,"Revisar margen",IF(OR(J51&lt;=0,L51&gt;J51),"Capacidad insuficiente",IF(AND(K51&gt;0,P51&gt;'04 Parámetros'!$B$6),"Compra mínima alta","Evaluación preliminar favorable")))))))))))</f>
        <v/>
      </c>
      <c r="R51" s="8" t="str">
        <f>IF(Q51="","",IF(Q51="Completar datos","Completa A:K antes de decidir",IF(Q51="Datos no válidos",IF(COUNTIFS($A$11:$A$100,A51,$B$11:$B$100,B51,$C$11:$C$100,C51,$D$11:$D$100,D51)&gt;1,"Revisa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numéricos"))),IF(Q51="Demanda baja","Validar interés con una prueba pequeña",IF(Q51="Revisar margen","Revisar precio, costo y comisiones",IF(Q51="Capacidad insuficiente","Ajustar capacidad o limitar pedidos",IF(Q51="Compra mínima alta","Negociar lote o hacer preventa; validar caja","Escenario favorable para probar; validar caja y gastos antes de comprar")))))))</f>
        <v/>
      </c>
      <c r="S51" s="25" t="str">
        <f t="shared" si="11"/>
        <v/>
      </c>
    </row>
    <row r="52" spans="1:19" ht="25.95" customHeight="1">
      <c r="A52" s="26"/>
      <c r="B52" s="33"/>
      <c r="C52" s="34"/>
      <c r="D52" s="34"/>
      <c r="E52" s="35"/>
      <c r="F52" s="36"/>
      <c r="G52" s="37"/>
      <c r="H52" s="38"/>
      <c r="I52" s="36"/>
      <c r="J52" s="35"/>
      <c r="K52" s="35"/>
      <c r="L52" s="21" t="str">
        <f t="shared" si="6"/>
        <v/>
      </c>
      <c r="M52" s="22" t="str">
        <f t="shared" si="7"/>
        <v/>
      </c>
      <c r="N52" s="22" t="str">
        <f t="shared" si="8"/>
        <v/>
      </c>
      <c r="O52" s="23" t="str">
        <f t="shared" si="9"/>
        <v/>
      </c>
      <c r="P52" s="21" t="str">
        <f t="shared" si="10"/>
        <v/>
      </c>
      <c r="Q52" s="7" t="str">
        <f>IF(COUNTA(A52:K52)=0,"",IF(COUNTBLANK(A52:K52)&gt;0,"Completar datos",IF(COUNT(E52:K52)&lt;&gt;7,"Datos no válidos",IF(OR(E52&lt;0,E52&lt;&gt;INT(E52),E52&gt;1000000000,F52&lt;0,F52&gt;1,G52&lt;=0,G52&gt;1000,H52&lt;0,H52&gt;1000000000000,I52&lt;0,I52&gt;1,J52&lt;0,J52&lt;&gt;INT(J52),J52&gt;1000000000,K52&lt;0,K52&lt;&gt;INT(K52),K52&gt;1000000000,NOT(OR(A52="USD",A52="COP",A52="EUR",A52="MXN",A52="PEN",A52="CLP",A52="ARS",A52="BRL",A52="BOB",A52="UYU",A52="CRC",A52="DOP",A52="GTQ",A52="GBP",A52="CAD")),NOT(OR(D52="7 días",D52="14 días",D52="30 días",D52="60 días",D52="90 días",D52="Mes calendario",D52="Trimestre",D52="Temporada",D52="Año")),NOT(OR(C52="Ecommerce",C52="Tienda física",C52="WhatsApp",C52="Instagram",C52="Marketplace",C52="Restaurante",C52="Servicios",C52="Mayorista",C52="Otro"))),"Datos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válidos",IF(COUNTIFS($A$11:$A$100,A52,$B$11:$B$100,B52,$C$11:$C$100,C52,$D$11:$D$100,D52)&gt;1,"Datos no válidos",IF(L52&lt;'04 Parámetros'!$B$5,"Demanda baja",IF(N52&lt;=0,"Revisar margen",IF(OR(J52&lt;=0,L52&gt;J52),"Capacidad insuficiente",IF(AND(K52&gt;0,P52&gt;'04 Parámetros'!$B$6),"Compra mínima alta","Evaluación preliminar favorable")))))))))))</f>
        <v/>
      </c>
      <c r="R52" s="9" t="str">
        <f>IF(Q52="","",IF(Q52="Completar datos","Completa A:K antes de decidir",IF(Q52="Datos no válidos",IF(COUNTIFS($A$11:$A$100,A52,$B$11:$B$100,B52,$C$11:$C$100,C52,$D$11:$D$100,D52)&gt;1,"Revisa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numéricos"))),IF(Q52="Demanda baja","Validar interés con una prueba pequeña",IF(Q52="Revisar margen","Revisar precio, costo y comisiones",IF(Q52="Capacidad insuficiente","Ajustar capacidad o limitar pedidos",IF(Q52="Compra mínima alta","Negociar lote o hacer preventa; validar caja","Escenario favorable para probar; validar caja y gastos antes de comprar")))))))</f>
        <v/>
      </c>
      <c r="S52" s="25" t="str">
        <f t="shared" si="11"/>
        <v/>
      </c>
    </row>
    <row r="53" spans="1:19" ht="25.95" customHeight="1">
      <c r="A53" s="26"/>
      <c r="B53" s="27"/>
      <c r="C53" s="28"/>
      <c r="D53" s="28"/>
      <c r="E53" s="29"/>
      <c r="F53" s="30"/>
      <c r="G53" s="31"/>
      <c r="H53" s="32"/>
      <c r="I53" s="30"/>
      <c r="J53" s="29"/>
      <c r="K53" s="29"/>
      <c r="L53" s="18" t="str">
        <f t="shared" si="6"/>
        <v/>
      </c>
      <c r="M53" s="19" t="str">
        <f t="shared" si="7"/>
        <v/>
      </c>
      <c r="N53" s="19" t="str">
        <f t="shared" si="8"/>
        <v/>
      </c>
      <c r="O53" s="20" t="str">
        <f t="shared" si="9"/>
        <v/>
      </c>
      <c r="P53" s="18" t="str">
        <f t="shared" si="10"/>
        <v/>
      </c>
      <c r="Q53" s="6" t="str">
        <f>IF(COUNTA(A53:K53)=0,"",IF(COUNTBLANK(A53:K53)&gt;0,"Completar datos",IF(COUNT(E53:K53)&lt;&gt;7,"Datos no válidos",IF(OR(E53&lt;0,E53&lt;&gt;INT(E53),E53&gt;1000000000,F53&lt;0,F53&gt;1,G53&lt;=0,G53&gt;1000,H53&lt;0,H53&gt;1000000000000,I53&lt;0,I53&gt;1,J53&lt;0,J53&lt;&gt;INT(J53),J53&gt;1000000000,K53&lt;0,K53&lt;&gt;INT(K53),K53&gt;1000000000,NOT(OR(A53="USD",A53="COP",A53="EUR",A53="MXN",A53="PEN",A53="CLP",A53="ARS",A53="BRL",A53="BOB",A53="UYU",A53="CRC",A53="DOP",A53="GTQ",A53="GBP",A53="CAD")),NOT(OR(D53="7 días",D53="14 días",D53="30 días",D53="60 días",D53="90 días",D53="Mes calendario",D53="Trimestre",D53="Temporada",D53="Año")),NOT(OR(C53="Ecommerce",C53="Tienda física",C53="WhatsApp",C53="Instagram",C53="Marketplace",C53="Restaurante",C53="Servicios",C53="Mayorista",C53="Otro"))),"Datos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válidos",IF(COUNTIFS($A$11:$A$100,A53,$B$11:$B$100,B53,$C$11:$C$100,C53,$D$11:$D$100,D53)&gt;1,"Datos no válidos",IF(L53&lt;'04 Parámetros'!$B$5,"Demanda baja",IF(N53&lt;=0,"Revisar margen",IF(OR(J53&lt;=0,L53&gt;J53),"Capacidad insuficiente",IF(AND(K53&gt;0,P53&gt;'04 Parámetros'!$B$6),"Compra mínima alta","Evaluación preliminar favorable")))))))))))</f>
        <v/>
      </c>
      <c r="R53" s="8" t="str">
        <f>IF(Q53="","",IF(Q53="Completar datos","Completa A:K antes de decidir",IF(Q53="Datos no válidos",IF(COUNTIFS($A$11:$A$100,A53,$B$11:$B$100,B53,$C$11:$C$100,C53,$D$11:$D$100,D53)&gt;1,"Revisa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numéricos"))),IF(Q53="Demanda baja","Validar interés con una prueba pequeña",IF(Q53="Revisar margen","Revisar precio, costo y comisiones",IF(Q53="Capacidad insuficiente","Ajustar capacidad o limitar pedidos",IF(Q53="Compra mínima alta","Negociar lote o hacer preventa; validar caja","Escenario favorable para probar; validar caja y gastos antes de comprar")))))))</f>
        <v/>
      </c>
      <c r="S53" s="25" t="str">
        <f t="shared" si="11"/>
        <v/>
      </c>
    </row>
    <row r="54" spans="1:19" ht="25.95" customHeight="1">
      <c r="A54" s="26"/>
      <c r="B54" s="33"/>
      <c r="C54" s="34"/>
      <c r="D54" s="34"/>
      <c r="E54" s="35"/>
      <c r="F54" s="36"/>
      <c r="G54" s="37"/>
      <c r="H54" s="38"/>
      <c r="I54" s="36"/>
      <c r="J54" s="35"/>
      <c r="K54" s="35"/>
      <c r="L54" s="21" t="str">
        <f t="shared" si="6"/>
        <v/>
      </c>
      <c r="M54" s="22" t="str">
        <f t="shared" si="7"/>
        <v/>
      </c>
      <c r="N54" s="22" t="str">
        <f t="shared" si="8"/>
        <v/>
      </c>
      <c r="O54" s="23" t="str">
        <f t="shared" si="9"/>
        <v/>
      </c>
      <c r="P54" s="21" t="str">
        <f t="shared" si="10"/>
        <v/>
      </c>
      <c r="Q54" s="7" t="str">
        <f>IF(COUNTA(A54:K54)=0,"",IF(COUNTBLANK(A54:K54)&gt;0,"Completar datos",IF(COUNT(E54:K54)&lt;&gt;7,"Datos no válidos",IF(OR(E54&lt;0,E54&lt;&gt;INT(E54),E54&gt;1000000000,F54&lt;0,F54&gt;1,G54&lt;=0,G54&gt;1000,H54&lt;0,H54&gt;1000000000000,I54&lt;0,I54&gt;1,J54&lt;0,J54&lt;&gt;INT(J54),J54&gt;1000000000,K54&lt;0,K54&lt;&gt;INT(K54),K54&gt;1000000000,NOT(OR(A54="USD",A54="COP",A54="EUR",A54="MXN",A54="PEN",A54="CLP",A54="ARS",A54="BRL",A54="BOB",A54="UYU",A54="CRC",A54="DOP",A54="GTQ",A54="GBP",A54="CAD")),NOT(OR(D54="7 días",D54="14 días",D54="30 días",D54="60 días",D54="90 días",D54="Mes calendario",D54="Trimestre",D54="Temporada",D54="Año")),NOT(OR(C54="Ecommerce",C54="Tienda física",C54="WhatsApp",C54="Instagram",C54="Marketplace",C54="Restaurante",C54="Servicios",C54="Mayorista",C54="Otro"))),"Datos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válidos",IF(COUNTIFS($A$11:$A$100,A54,$B$11:$B$100,B54,$C$11:$C$100,C54,$D$11:$D$100,D54)&gt;1,"Datos no válidos",IF(L54&lt;'04 Parámetros'!$B$5,"Demanda baja",IF(N54&lt;=0,"Revisar margen",IF(OR(J54&lt;=0,L54&gt;J54),"Capacidad insuficiente",IF(AND(K54&gt;0,P54&gt;'04 Parámetros'!$B$6),"Compra mínima alta","Evaluación preliminar favorable")))))))))))</f>
        <v/>
      </c>
      <c r="R54" s="9" t="str">
        <f>IF(Q54="","",IF(Q54="Completar datos","Completa A:K antes de decidir",IF(Q54="Datos no válidos",IF(COUNTIFS($A$11:$A$100,A54,$B$11:$B$100,B54,$C$11:$C$100,C54,$D$11:$D$100,D54)&gt;1,"Revisa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numéricos"))),IF(Q54="Demanda baja","Validar interés con una prueba pequeña",IF(Q54="Revisar margen","Revisar precio, costo y comisiones",IF(Q54="Capacidad insuficiente","Ajustar capacidad o limitar pedidos",IF(Q54="Compra mínima alta","Negociar lote o hacer preventa; validar caja","Escenario favorable para probar; validar caja y gastos antes de comprar")))))))</f>
        <v/>
      </c>
      <c r="S54" s="25" t="str">
        <f t="shared" si="11"/>
        <v/>
      </c>
    </row>
    <row r="55" spans="1:19" ht="25.95" customHeight="1">
      <c r="A55" s="26"/>
      <c r="B55" s="27"/>
      <c r="C55" s="28"/>
      <c r="D55" s="28"/>
      <c r="E55" s="29"/>
      <c r="F55" s="30"/>
      <c r="G55" s="31"/>
      <c r="H55" s="32"/>
      <c r="I55" s="30"/>
      <c r="J55" s="29"/>
      <c r="K55" s="29"/>
      <c r="L55" s="18" t="str">
        <f t="shared" si="6"/>
        <v/>
      </c>
      <c r="M55" s="19" t="str">
        <f t="shared" si="7"/>
        <v/>
      </c>
      <c r="N55" s="19" t="str">
        <f t="shared" si="8"/>
        <v/>
      </c>
      <c r="O55" s="20" t="str">
        <f t="shared" si="9"/>
        <v/>
      </c>
      <c r="P55" s="18" t="str">
        <f t="shared" si="10"/>
        <v/>
      </c>
      <c r="Q55" s="6" t="str">
        <f>IF(COUNTA(A55:K55)=0,"",IF(COUNTBLANK(A55:K55)&gt;0,"Completar datos",IF(COUNT(E55:K55)&lt;&gt;7,"Datos no válidos",IF(OR(E55&lt;0,E55&lt;&gt;INT(E55),E55&gt;1000000000,F55&lt;0,F55&gt;1,G55&lt;=0,G55&gt;1000,H55&lt;0,H55&gt;1000000000000,I55&lt;0,I55&gt;1,J55&lt;0,J55&lt;&gt;INT(J55),J55&gt;1000000000,K55&lt;0,K55&lt;&gt;INT(K55),K55&gt;1000000000,NOT(OR(A55="USD",A55="COP",A55="EUR",A55="MXN",A55="PEN",A55="CLP",A55="ARS",A55="BRL",A55="BOB",A55="UYU",A55="CRC",A55="DOP",A55="GTQ",A55="GBP",A55="CAD")),NOT(OR(D55="7 días",D55="14 días",D55="30 días",D55="60 días",D55="90 días",D55="Mes calendario",D55="Trimestre",D55="Temporada",D55="Año")),NOT(OR(C55="Ecommerce",C55="Tienda física",C55="WhatsApp",C55="Instagram",C55="Marketplace",C55="Restaurante",C55="Servicios",C55="Mayorista",C55="Otro"))),"Datos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válidos",IF(COUNTIFS($A$11:$A$100,A55,$B$11:$B$100,B55,$C$11:$C$100,C55,$D$11:$D$100,D55)&gt;1,"Datos no válidos",IF(L55&lt;'04 Parámetros'!$B$5,"Demanda baja",IF(N55&lt;=0,"Revisar margen",IF(OR(J55&lt;=0,L55&gt;J55),"Capacidad insuficiente",IF(AND(K55&gt;0,P55&gt;'04 Parámetros'!$B$6),"Compra mínima alta","Evaluación preliminar favorable")))))))))))</f>
        <v/>
      </c>
      <c r="R55" s="8" t="str">
        <f>IF(Q55="","",IF(Q55="Completar datos","Completa A:K antes de decidir",IF(Q55="Datos no válidos",IF(COUNTIFS($A$11:$A$100,A55,$B$11:$B$100,B55,$C$11:$C$100,C55,$D$11:$D$100,D55)&gt;1,"Revisa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numéricos"))),IF(Q55="Demanda baja","Validar interés con una prueba pequeña",IF(Q55="Revisar margen","Revisar precio, costo y comisiones",IF(Q55="Capacidad insuficiente","Ajustar capacidad o limitar pedidos",IF(Q55="Compra mínima alta","Negociar lote o hacer preventa; validar caja","Escenario favorable para probar; validar caja y gastos antes de comprar")))))))</f>
        <v/>
      </c>
      <c r="S55" s="25" t="str">
        <f t="shared" si="11"/>
        <v/>
      </c>
    </row>
    <row r="56" spans="1:19" ht="25.95" customHeight="1">
      <c r="A56" s="26"/>
      <c r="B56" s="33"/>
      <c r="C56" s="34"/>
      <c r="D56" s="34"/>
      <c r="E56" s="35"/>
      <c r="F56" s="36"/>
      <c r="G56" s="37"/>
      <c r="H56" s="38"/>
      <c r="I56" s="36"/>
      <c r="J56" s="35"/>
      <c r="K56" s="35"/>
      <c r="L56" s="21" t="str">
        <f t="shared" si="6"/>
        <v/>
      </c>
      <c r="M56" s="22" t="str">
        <f t="shared" si="7"/>
        <v/>
      </c>
      <c r="N56" s="22" t="str">
        <f t="shared" si="8"/>
        <v/>
      </c>
      <c r="O56" s="23" t="str">
        <f t="shared" si="9"/>
        <v/>
      </c>
      <c r="P56" s="21" t="str">
        <f t="shared" si="10"/>
        <v/>
      </c>
      <c r="Q56" s="7" t="str">
        <f>IF(COUNTA(A56:K56)=0,"",IF(COUNTBLANK(A56:K56)&gt;0,"Completar datos",IF(COUNT(E56:K56)&lt;&gt;7,"Datos no válidos",IF(OR(E56&lt;0,E56&lt;&gt;INT(E56),E56&gt;1000000000,F56&lt;0,F56&gt;1,G56&lt;=0,G56&gt;1000,H56&lt;0,H56&gt;1000000000000,I56&lt;0,I56&gt;1,J56&lt;0,J56&lt;&gt;INT(J56),J56&gt;1000000000,K56&lt;0,K56&lt;&gt;INT(K56),K56&gt;1000000000,NOT(OR(A56="USD",A56="COP",A56="EUR",A56="MXN",A56="PEN",A56="CLP",A56="ARS",A56="BRL",A56="BOB",A56="UYU",A56="CRC",A56="DOP",A56="GTQ",A56="GBP",A56="CAD")),NOT(OR(D56="7 días",D56="14 días",D56="30 días",D56="60 días",D56="90 días",D56="Mes calendario",D56="Trimestre",D56="Temporada",D56="Año")),NOT(OR(C56="Ecommerce",C56="Tienda física",C56="WhatsApp",C56="Instagram",C56="Marketplace",C56="Restaurante",C56="Servicios",C56="Mayorista",C56="Otro"))),"Datos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válidos",IF(COUNTIFS($A$11:$A$100,A56,$B$11:$B$100,B56,$C$11:$C$100,C56,$D$11:$D$100,D56)&gt;1,"Datos no válidos",IF(L56&lt;'04 Parámetros'!$B$5,"Demanda baja",IF(N56&lt;=0,"Revisar margen",IF(OR(J56&lt;=0,L56&gt;J56),"Capacidad insuficiente",IF(AND(K56&gt;0,P56&gt;'04 Parámetros'!$B$6),"Compra mínima alta","Evaluación preliminar favorable")))))))))))</f>
        <v/>
      </c>
      <c r="R56" s="9" t="str">
        <f>IF(Q56="","",IF(Q56="Completar datos","Completa A:K antes de decidir",IF(Q56="Datos no válidos",IF(COUNTIFS($A$11:$A$100,A56,$B$11:$B$100,B56,$C$11:$C$100,C56,$D$11:$D$100,D56)&gt;1,"Revisa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numéricos"))),IF(Q56="Demanda baja","Validar interés con una prueba pequeña",IF(Q56="Revisar margen","Revisar precio, costo y comisiones",IF(Q56="Capacidad insuficiente","Ajustar capacidad o limitar pedidos",IF(Q56="Compra mínima alta","Negociar lote o hacer preventa; validar caja","Escenario favorable para probar; validar caja y gastos antes de comprar")))))))</f>
        <v/>
      </c>
      <c r="S56" s="25" t="str">
        <f t="shared" si="11"/>
        <v/>
      </c>
    </row>
    <row r="57" spans="1:19" ht="25.95" customHeight="1">
      <c r="A57" s="26"/>
      <c r="B57" s="27"/>
      <c r="C57" s="28"/>
      <c r="D57" s="28"/>
      <c r="E57" s="29"/>
      <c r="F57" s="30"/>
      <c r="G57" s="31"/>
      <c r="H57" s="32"/>
      <c r="I57" s="30"/>
      <c r="J57" s="29"/>
      <c r="K57" s="29"/>
      <c r="L57" s="18" t="str">
        <f t="shared" si="6"/>
        <v/>
      </c>
      <c r="M57" s="19" t="str">
        <f t="shared" si="7"/>
        <v/>
      </c>
      <c r="N57" s="19" t="str">
        <f t="shared" si="8"/>
        <v/>
      </c>
      <c r="O57" s="20" t="str">
        <f t="shared" si="9"/>
        <v/>
      </c>
      <c r="P57" s="18" t="str">
        <f t="shared" si="10"/>
        <v/>
      </c>
      <c r="Q57" s="6" t="str">
        <f>IF(COUNTA(A57:K57)=0,"",IF(COUNTBLANK(A57:K57)&gt;0,"Completar datos",IF(COUNT(E57:K57)&lt;&gt;7,"Datos no válidos",IF(OR(E57&lt;0,E57&lt;&gt;INT(E57),E57&gt;1000000000,F57&lt;0,F57&gt;1,G57&lt;=0,G57&gt;1000,H57&lt;0,H57&gt;1000000000000,I57&lt;0,I57&gt;1,J57&lt;0,J57&lt;&gt;INT(J57),J57&gt;1000000000,K57&lt;0,K57&lt;&gt;INT(K57),K57&gt;1000000000,NOT(OR(A57="USD",A57="COP",A57="EUR",A57="MXN",A57="PEN",A57="CLP",A57="ARS",A57="BRL",A57="BOB",A57="UYU",A57="CRC",A57="DOP",A57="GTQ",A57="GBP",A57="CAD")),NOT(OR(D57="7 días",D57="14 días",D57="30 días",D57="60 días",D57="90 días",D57="Mes calendario",D57="Trimestre",D57="Temporada",D57="Año")),NOT(OR(C57="Ecommerce",C57="Tienda física",C57="WhatsApp",C57="Instagram",C57="Marketplace",C57="Restaurante",C57="Servicios",C57="Mayorista",C57="Otro"))),"Datos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válidos",IF(COUNTIFS($A$11:$A$100,A57,$B$11:$B$100,B57,$C$11:$C$100,C57,$D$11:$D$100,D57)&gt;1,"Datos no válidos",IF(L57&lt;'04 Parámetros'!$B$5,"Demanda baja",IF(N57&lt;=0,"Revisar margen",IF(OR(J57&lt;=0,L57&gt;J57),"Capacidad insuficiente",IF(AND(K57&gt;0,P57&gt;'04 Parámetros'!$B$6),"Compra mínima alta","Evaluación preliminar favorable")))))))))))</f>
        <v/>
      </c>
      <c r="R57" s="8" t="str">
        <f>IF(Q57="","",IF(Q57="Completar datos","Completa A:K antes de decidir",IF(Q57="Datos no válidos",IF(COUNTIFS($A$11:$A$100,A57,$B$11:$B$100,B57,$C$11:$C$100,C57,$D$11:$D$100,D57)&gt;1,"Revisa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numéricos"))),IF(Q57="Demanda baja","Validar interés con una prueba pequeña",IF(Q57="Revisar margen","Revisar precio, costo y comisiones",IF(Q57="Capacidad insuficiente","Ajustar capacidad o limitar pedidos",IF(Q57="Compra mínima alta","Negociar lote o hacer preventa; validar caja","Escenario favorable para probar; validar caja y gastos antes de comprar")))))))</f>
        <v/>
      </c>
      <c r="S57" s="25" t="str">
        <f t="shared" si="11"/>
        <v/>
      </c>
    </row>
    <row r="58" spans="1:19" ht="25.95" customHeight="1">
      <c r="A58" s="26"/>
      <c r="B58" s="33"/>
      <c r="C58" s="34"/>
      <c r="D58" s="34"/>
      <c r="E58" s="35"/>
      <c r="F58" s="36"/>
      <c r="G58" s="37"/>
      <c r="H58" s="38"/>
      <c r="I58" s="36"/>
      <c r="J58" s="35"/>
      <c r="K58" s="35"/>
      <c r="L58" s="21" t="str">
        <f t="shared" si="6"/>
        <v/>
      </c>
      <c r="M58" s="22" t="str">
        <f t="shared" si="7"/>
        <v/>
      </c>
      <c r="N58" s="22" t="str">
        <f t="shared" si="8"/>
        <v/>
      </c>
      <c r="O58" s="23" t="str">
        <f t="shared" si="9"/>
        <v/>
      </c>
      <c r="P58" s="21" t="str">
        <f t="shared" si="10"/>
        <v/>
      </c>
      <c r="Q58" s="7" t="str">
        <f>IF(COUNTA(A58:K58)=0,"",IF(COUNTBLANK(A58:K58)&gt;0,"Completar datos",IF(COUNT(E58:K58)&lt;&gt;7,"Datos no válidos",IF(OR(E58&lt;0,E58&lt;&gt;INT(E58),E58&gt;1000000000,F58&lt;0,F58&gt;1,G58&lt;=0,G58&gt;1000,H58&lt;0,H58&gt;1000000000000,I58&lt;0,I58&gt;1,J58&lt;0,J58&lt;&gt;INT(J58),J58&gt;1000000000,K58&lt;0,K58&lt;&gt;INT(K58),K58&gt;1000000000,NOT(OR(A58="USD",A58="COP",A58="EUR",A58="MXN",A58="PEN",A58="CLP",A58="ARS",A58="BRL",A58="BOB",A58="UYU",A58="CRC",A58="DOP",A58="GTQ",A58="GBP",A58="CAD")),NOT(OR(D58="7 días",D58="14 días",D58="30 días",D58="60 días",D58="90 días",D58="Mes calendario",D58="Trimestre",D58="Temporada",D58="Año")),NOT(OR(C58="Ecommerce",C58="Tienda física",C58="WhatsApp",C58="Instagram",C58="Marketplace",C58="Restaurante",C58="Servicios",C58="Mayorista",C58="Otro"))),"Datos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válidos",IF(COUNTIFS($A$11:$A$100,A58,$B$11:$B$100,B58,$C$11:$C$100,C58,$D$11:$D$100,D58)&gt;1,"Datos no válidos",IF(L58&lt;'04 Parámetros'!$B$5,"Demanda baja",IF(N58&lt;=0,"Revisar margen",IF(OR(J58&lt;=0,L58&gt;J58),"Capacidad insuficiente",IF(AND(K58&gt;0,P58&gt;'04 Parámetros'!$B$6),"Compra mínima alta","Evaluación preliminar favorable")))))))))))</f>
        <v/>
      </c>
      <c r="R58" s="9" t="str">
        <f>IF(Q58="","",IF(Q58="Completar datos","Completa A:K antes de decidir",IF(Q58="Datos no válidos",IF(COUNTIFS($A$11:$A$100,A58,$B$11:$B$100,B58,$C$11:$C$100,C58,$D$11:$D$100,D58)&gt;1,"Revisa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numéricos"))),IF(Q58="Demanda baja","Validar interés con una prueba pequeña",IF(Q58="Revisar margen","Revisar precio, costo y comisiones",IF(Q58="Capacidad insuficiente","Ajustar capacidad o limitar pedidos",IF(Q58="Compra mínima alta","Negociar lote o hacer preventa; validar caja","Escenario favorable para probar; validar caja y gastos antes de comprar")))))))</f>
        <v/>
      </c>
      <c r="S58" s="25" t="str">
        <f t="shared" si="11"/>
        <v/>
      </c>
    </row>
    <row r="59" spans="1:19" ht="25.95" customHeight="1">
      <c r="A59" s="26"/>
      <c r="B59" s="27"/>
      <c r="C59" s="28"/>
      <c r="D59" s="28"/>
      <c r="E59" s="29"/>
      <c r="F59" s="30"/>
      <c r="G59" s="31"/>
      <c r="H59" s="32"/>
      <c r="I59" s="30"/>
      <c r="J59" s="29"/>
      <c r="K59" s="29"/>
      <c r="L59" s="18" t="str">
        <f t="shared" si="6"/>
        <v/>
      </c>
      <c r="M59" s="19" t="str">
        <f t="shared" si="7"/>
        <v/>
      </c>
      <c r="N59" s="19" t="str">
        <f t="shared" si="8"/>
        <v/>
      </c>
      <c r="O59" s="20" t="str">
        <f t="shared" si="9"/>
        <v/>
      </c>
      <c r="P59" s="18" t="str">
        <f t="shared" si="10"/>
        <v/>
      </c>
      <c r="Q59" s="6" t="str">
        <f>IF(COUNTA(A59:K59)=0,"",IF(COUNTBLANK(A59:K59)&gt;0,"Completar datos",IF(COUNT(E59:K59)&lt;&gt;7,"Datos no válidos",IF(OR(E59&lt;0,E59&lt;&gt;INT(E59),E59&gt;1000000000,F59&lt;0,F59&gt;1,G59&lt;=0,G59&gt;1000,H59&lt;0,H59&gt;1000000000000,I59&lt;0,I59&gt;1,J59&lt;0,J59&lt;&gt;INT(J59),J59&gt;1000000000,K59&lt;0,K59&lt;&gt;INT(K59),K59&gt;1000000000,NOT(OR(A59="USD",A59="COP",A59="EUR",A59="MXN",A59="PEN",A59="CLP",A59="ARS",A59="BRL",A59="BOB",A59="UYU",A59="CRC",A59="DOP",A59="GTQ",A59="GBP",A59="CAD")),NOT(OR(D59="7 días",D59="14 días",D59="30 días",D59="60 días",D59="90 días",D59="Mes calendario",D59="Trimestre",D59="Temporada",D59="Año")),NOT(OR(C59="Ecommerce",C59="Tienda física",C59="WhatsApp",C59="Instagram",C59="Marketplace",C59="Restaurante",C59="Servicios",C59="Mayorista",C59="Otro"))),"Datos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válidos",IF(COUNTIFS($A$11:$A$100,A59,$B$11:$B$100,B59,$C$11:$C$100,C59,$D$11:$D$100,D59)&gt;1,"Datos no válidos",IF(L59&lt;'04 Parámetros'!$B$5,"Demanda baja",IF(N59&lt;=0,"Revisar margen",IF(OR(J59&lt;=0,L59&gt;J59),"Capacidad insuficiente",IF(AND(K59&gt;0,P59&gt;'04 Parámetros'!$B$6),"Compra mínima alta","Evaluación preliminar favorable")))))))))))</f>
        <v/>
      </c>
      <c r="R59" s="8" t="str">
        <f>IF(Q59="","",IF(Q59="Completar datos","Completa A:K antes de decidir",IF(Q59="Datos no válidos",IF(COUNTIFS($A$11:$A$100,A59,$B$11:$B$100,B59,$C$11:$C$100,C59,$D$11:$D$100,D59)&gt;1,"Revisa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numéricos"))),IF(Q59="Demanda baja","Validar interés con una prueba pequeña",IF(Q59="Revisar margen","Revisar precio, costo y comisiones",IF(Q59="Capacidad insuficiente","Ajustar capacidad o limitar pedidos",IF(Q59="Compra mínima alta","Negociar lote o hacer preventa; validar caja","Escenario favorable para probar; validar caja y gastos antes de comprar")))))))</f>
        <v/>
      </c>
      <c r="S59" s="25" t="str">
        <f t="shared" si="11"/>
        <v/>
      </c>
    </row>
    <row r="60" spans="1:19" ht="25.95" customHeight="1">
      <c r="A60" s="26"/>
      <c r="B60" s="33"/>
      <c r="C60" s="34"/>
      <c r="D60" s="34"/>
      <c r="E60" s="35"/>
      <c r="F60" s="36"/>
      <c r="G60" s="37"/>
      <c r="H60" s="38"/>
      <c r="I60" s="36"/>
      <c r="J60" s="35"/>
      <c r="K60" s="35"/>
      <c r="L60" s="21" t="str">
        <f t="shared" si="6"/>
        <v/>
      </c>
      <c r="M60" s="22" t="str">
        <f t="shared" si="7"/>
        <v/>
      </c>
      <c r="N60" s="22" t="str">
        <f t="shared" si="8"/>
        <v/>
      </c>
      <c r="O60" s="23" t="str">
        <f t="shared" si="9"/>
        <v/>
      </c>
      <c r="P60" s="21" t="str">
        <f t="shared" si="10"/>
        <v/>
      </c>
      <c r="Q60" s="7" t="str">
        <f>IF(COUNTA(A60:K60)=0,"",IF(COUNTBLANK(A60:K60)&gt;0,"Completar datos",IF(COUNT(E60:K60)&lt;&gt;7,"Datos no válidos",IF(OR(E60&lt;0,E60&lt;&gt;INT(E60),E60&gt;1000000000,F60&lt;0,F60&gt;1,G60&lt;=0,G60&gt;1000,H60&lt;0,H60&gt;1000000000000,I60&lt;0,I60&gt;1,J60&lt;0,J60&lt;&gt;INT(J60),J60&gt;1000000000,K60&lt;0,K60&lt;&gt;INT(K60),K60&gt;1000000000,NOT(OR(A60="USD",A60="COP",A60="EUR",A60="MXN",A60="PEN",A60="CLP",A60="ARS",A60="BRL",A60="BOB",A60="UYU",A60="CRC",A60="DOP",A60="GTQ",A60="GBP",A60="CAD")),NOT(OR(D60="7 días",D60="14 días",D60="30 días",D60="60 días",D60="90 días",D60="Mes calendario",D60="Trimestre",D60="Temporada",D60="Año")),NOT(OR(C60="Ecommerce",C60="Tienda física",C60="WhatsApp",C60="Instagram",C60="Marketplace",C60="Restaurante",C60="Servicios",C60="Mayorista",C60="Otro"))),"Datos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válidos",IF(COUNTIFS($A$11:$A$100,A60,$B$11:$B$100,B60,$C$11:$C$100,C60,$D$11:$D$100,D60)&gt;1,"Datos no válidos",IF(L60&lt;'04 Parámetros'!$B$5,"Demanda baja",IF(N60&lt;=0,"Revisar margen",IF(OR(J60&lt;=0,L60&gt;J60),"Capacidad insuficiente",IF(AND(K60&gt;0,P60&gt;'04 Parámetros'!$B$6),"Compra mínima alta","Evaluación preliminar favorable")))))))))))</f>
        <v/>
      </c>
      <c r="R60" s="9" t="str">
        <f>IF(Q60="","",IF(Q60="Completar datos","Completa A:K antes de decidir",IF(Q60="Datos no válidos",IF(COUNTIFS($A$11:$A$100,A60,$B$11:$B$100,B60,$C$11:$C$100,C60,$D$11:$D$100,D60)&gt;1,"Revisa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numéricos"))),IF(Q60="Demanda baja","Validar interés con una prueba pequeña",IF(Q60="Revisar margen","Revisar precio, costo y comisiones",IF(Q60="Capacidad insuficiente","Ajustar capacidad o limitar pedidos",IF(Q60="Compra mínima alta","Negociar lote o hacer preventa; validar caja","Escenario favorable para probar; validar caja y gastos antes de comprar")))))))</f>
        <v/>
      </c>
      <c r="S60" s="25" t="str">
        <f t="shared" si="11"/>
        <v/>
      </c>
    </row>
    <row r="61" spans="1:19" ht="25.95" customHeight="1">
      <c r="A61" s="26"/>
      <c r="B61" s="27"/>
      <c r="C61" s="28"/>
      <c r="D61" s="28"/>
      <c r="E61" s="29"/>
      <c r="F61" s="30"/>
      <c r="G61" s="31"/>
      <c r="H61" s="32"/>
      <c r="I61" s="30"/>
      <c r="J61" s="29"/>
      <c r="K61" s="29"/>
      <c r="L61" s="18" t="str">
        <f t="shared" si="6"/>
        <v/>
      </c>
      <c r="M61" s="19" t="str">
        <f t="shared" si="7"/>
        <v/>
      </c>
      <c r="N61" s="19" t="str">
        <f t="shared" si="8"/>
        <v/>
      </c>
      <c r="O61" s="20" t="str">
        <f t="shared" si="9"/>
        <v/>
      </c>
      <c r="P61" s="18" t="str">
        <f t="shared" si="10"/>
        <v/>
      </c>
      <c r="Q61" s="6" t="str">
        <f>IF(COUNTA(A61:K61)=0,"",IF(COUNTBLANK(A61:K61)&gt;0,"Completar datos",IF(COUNT(E61:K61)&lt;&gt;7,"Datos no válidos",IF(OR(E61&lt;0,E61&lt;&gt;INT(E61),E61&gt;1000000000,F61&lt;0,F61&gt;1,G61&lt;=0,G61&gt;1000,H61&lt;0,H61&gt;1000000000000,I61&lt;0,I61&gt;1,J61&lt;0,J61&lt;&gt;INT(J61),J61&gt;1000000000,K61&lt;0,K61&lt;&gt;INT(K61),K61&gt;1000000000,NOT(OR(A61="USD",A61="COP",A61="EUR",A61="MXN",A61="PEN",A61="CLP",A61="ARS",A61="BRL",A61="BOB",A61="UYU",A61="CRC",A61="DOP",A61="GTQ",A61="GBP",A61="CAD")),NOT(OR(D61="7 días",D61="14 días",D61="30 días",D61="60 días",D61="90 días",D61="Mes calendario",D61="Trimestre",D61="Temporada",D61="Año")),NOT(OR(C61="Ecommerce",C61="Tienda física",C61="WhatsApp",C61="Instagram",C61="Marketplace",C61="Restaurante",C61="Servicios",C61="Mayorista",C61="Otro"))),"Datos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válidos",IF(COUNTIFS($A$11:$A$100,A61,$B$11:$B$100,B61,$C$11:$C$100,C61,$D$11:$D$100,D61)&gt;1,"Datos no válidos",IF(L61&lt;'04 Parámetros'!$B$5,"Demanda baja",IF(N61&lt;=0,"Revisar margen",IF(OR(J61&lt;=0,L61&gt;J61),"Capacidad insuficiente",IF(AND(K61&gt;0,P61&gt;'04 Parámetros'!$B$6),"Compra mínima alta","Evaluación preliminar favorable")))))))))))</f>
        <v/>
      </c>
      <c r="R61" s="8" t="str">
        <f>IF(Q61="","",IF(Q61="Completar datos","Completa A:K antes de decidir",IF(Q61="Datos no válidos",IF(COUNTIFS($A$11:$A$100,A61,$B$11:$B$100,B61,$C$11:$C$100,C61,$D$11:$D$100,D61)&gt;1,"Revisa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numéricos"))),IF(Q61="Demanda baja","Validar interés con una prueba pequeña",IF(Q61="Revisar margen","Revisar precio, costo y comisiones",IF(Q61="Capacidad insuficiente","Ajustar capacidad o limitar pedidos",IF(Q61="Compra mínima alta","Negociar lote o hacer preventa; validar caja","Escenario favorable para probar; validar caja y gastos antes de comprar")))))))</f>
        <v/>
      </c>
      <c r="S61" s="25" t="str">
        <f t="shared" si="11"/>
        <v/>
      </c>
    </row>
    <row r="62" spans="1:19" ht="25.95" customHeight="1">
      <c r="A62" s="26"/>
      <c r="B62" s="33"/>
      <c r="C62" s="34"/>
      <c r="D62" s="34"/>
      <c r="E62" s="35"/>
      <c r="F62" s="36"/>
      <c r="G62" s="37"/>
      <c r="H62" s="38"/>
      <c r="I62" s="36"/>
      <c r="J62" s="35"/>
      <c r="K62" s="35"/>
      <c r="L62" s="21" t="str">
        <f t="shared" si="6"/>
        <v/>
      </c>
      <c r="M62" s="22" t="str">
        <f t="shared" si="7"/>
        <v/>
      </c>
      <c r="N62" s="22" t="str">
        <f t="shared" si="8"/>
        <v/>
      </c>
      <c r="O62" s="23" t="str">
        <f t="shared" si="9"/>
        <v/>
      </c>
      <c r="P62" s="21" t="str">
        <f t="shared" si="10"/>
        <v/>
      </c>
      <c r="Q62" s="7" t="str">
        <f>IF(COUNTA(A62:K62)=0,"",IF(COUNTBLANK(A62:K62)&gt;0,"Completar datos",IF(COUNT(E62:K62)&lt;&gt;7,"Datos no válidos",IF(OR(E62&lt;0,E62&lt;&gt;INT(E62),E62&gt;1000000000,F62&lt;0,F62&gt;1,G62&lt;=0,G62&gt;1000,H62&lt;0,H62&gt;1000000000000,I62&lt;0,I62&gt;1,J62&lt;0,J62&lt;&gt;INT(J62),J62&gt;1000000000,K62&lt;0,K62&lt;&gt;INT(K62),K62&gt;1000000000,NOT(OR(A62="USD",A62="COP",A62="EUR",A62="MXN",A62="PEN",A62="CLP",A62="ARS",A62="BRL",A62="BOB",A62="UYU",A62="CRC",A62="DOP",A62="GTQ",A62="GBP",A62="CAD")),NOT(OR(D62="7 días",D62="14 días",D62="30 días",D62="60 días",D62="90 días",D62="Mes calendario",D62="Trimestre",D62="Temporada",D62="Año")),NOT(OR(C62="Ecommerce",C62="Tienda física",C62="WhatsApp",C62="Instagram",C62="Marketplace",C62="Restaurante",C62="Servicios",C62="Mayorista",C62="Otro"))),"Datos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válidos",IF(COUNTIFS($A$11:$A$100,A62,$B$11:$B$100,B62,$C$11:$C$100,C62,$D$11:$D$100,D62)&gt;1,"Datos no válidos",IF(L62&lt;'04 Parámetros'!$B$5,"Demanda baja",IF(N62&lt;=0,"Revisar margen",IF(OR(J62&lt;=0,L62&gt;J62),"Capacidad insuficiente",IF(AND(K62&gt;0,P62&gt;'04 Parámetros'!$B$6),"Compra mínima alta","Evaluación preliminar favorable")))))))))))</f>
        <v/>
      </c>
      <c r="R62" s="9" t="str">
        <f>IF(Q62="","",IF(Q62="Completar datos","Completa A:K antes de decidir",IF(Q62="Datos no válidos",IF(COUNTIFS($A$11:$A$100,A62,$B$11:$B$100,B62,$C$11:$C$100,C62,$D$11:$D$100,D62)&gt;1,"Revisa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numéricos"))),IF(Q62="Demanda baja","Validar interés con una prueba pequeña",IF(Q62="Revisar margen","Revisar precio, costo y comisiones",IF(Q62="Capacidad insuficiente","Ajustar capacidad o limitar pedidos",IF(Q62="Compra mínima alta","Negociar lote o hacer preventa; validar caja","Escenario favorable para probar; validar caja y gastos antes de comprar")))))))</f>
        <v/>
      </c>
      <c r="S62" s="25" t="str">
        <f t="shared" si="11"/>
        <v/>
      </c>
    </row>
    <row r="63" spans="1:19" ht="25.95" customHeight="1">
      <c r="A63" s="26"/>
      <c r="B63" s="27"/>
      <c r="C63" s="28"/>
      <c r="D63" s="28"/>
      <c r="E63" s="29"/>
      <c r="F63" s="30"/>
      <c r="G63" s="31"/>
      <c r="H63" s="32"/>
      <c r="I63" s="30"/>
      <c r="J63" s="29"/>
      <c r="K63" s="29"/>
      <c r="L63" s="18" t="str">
        <f t="shared" si="6"/>
        <v/>
      </c>
      <c r="M63" s="19" t="str">
        <f t="shared" si="7"/>
        <v/>
      </c>
      <c r="N63" s="19" t="str">
        <f t="shared" si="8"/>
        <v/>
      </c>
      <c r="O63" s="20" t="str">
        <f t="shared" si="9"/>
        <v/>
      </c>
      <c r="P63" s="18" t="str">
        <f t="shared" si="10"/>
        <v/>
      </c>
      <c r="Q63" s="6" t="str">
        <f>IF(COUNTA(A63:K63)=0,"",IF(COUNTBLANK(A63:K63)&gt;0,"Completar datos",IF(COUNT(E63:K63)&lt;&gt;7,"Datos no válidos",IF(OR(E63&lt;0,E63&lt;&gt;INT(E63),E63&gt;1000000000,F63&lt;0,F63&gt;1,G63&lt;=0,G63&gt;1000,H63&lt;0,H63&gt;1000000000000,I63&lt;0,I63&gt;1,J63&lt;0,J63&lt;&gt;INT(J63),J63&gt;1000000000,K63&lt;0,K63&lt;&gt;INT(K63),K63&gt;1000000000,NOT(OR(A63="USD",A63="COP",A63="EUR",A63="MXN",A63="PEN",A63="CLP",A63="ARS",A63="BRL",A63="BOB",A63="UYU",A63="CRC",A63="DOP",A63="GTQ",A63="GBP",A63="CAD")),NOT(OR(D63="7 días",D63="14 días",D63="30 días",D63="60 días",D63="90 días",D63="Mes calendario",D63="Trimestre",D63="Temporada",D63="Año")),NOT(OR(C63="Ecommerce",C63="Tienda física",C63="WhatsApp",C63="Instagram",C63="Marketplace",C63="Restaurante",C63="Servicios",C63="Mayorista",C63="Otro"))),"Datos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válidos",IF(COUNTIFS($A$11:$A$100,A63,$B$11:$B$100,B63,$C$11:$C$100,C63,$D$11:$D$100,D63)&gt;1,"Datos no válidos",IF(L63&lt;'04 Parámetros'!$B$5,"Demanda baja",IF(N63&lt;=0,"Revisar margen",IF(OR(J63&lt;=0,L63&gt;J63),"Capacidad insuficiente",IF(AND(K63&gt;0,P63&gt;'04 Parámetros'!$B$6),"Compra mínima alta","Evaluación preliminar favorable")))))))))))</f>
        <v/>
      </c>
      <c r="R63" s="8" t="str">
        <f>IF(Q63="","",IF(Q63="Completar datos","Completa A:K antes de decidir",IF(Q63="Datos no válidos",IF(COUNTIFS($A$11:$A$100,A63,$B$11:$B$100,B63,$C$11:$C$100,C63,$D$11:$D$100,D63)&gt;1,"Revisa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numéricos"))),IF(Q63="Demanda baja","Validar interés con una prueba pequeña",IF(Q63="Revisar margen","Revisar precio, costo y comisiones",IF(Q63="Capacidad insuficiente","Ajustar capacidad o limitar pedidos",IF(Q63="Compra mínima alta","Negociar lote o hacer preventa; validar caja","Escenario favorable para probar; validar caja y gastos antes de comprar")))))))</f>
        <v/>
      </c>
      <c r="S63" s="25" t="str">
        <f t="shared" si="11"/>
        <v/>
      </c>
    </row>
    <row r="64" spans="1:19" ht="25.95" customHeight="1">
      <c r="A64" s="26"/>
      <c r="B64" s="33"/>
      <c r="C64" s="34"/>
      <c r="D64" s="34"/>
      <c r="E64" s="35"/>
      <c r="F64" s="36"/>
      <c r="G64" s="37"/>
      <c r="H64" s="38"/>
      <c r="I64" s="36"/>
      <c r="J64" s="35"/>
      <c r="K64" s="35"/>
      <c r="L64" s="21" t="str">
        <f t="shared" si="6"/>
        <v/>
      </c>
      <c r="M64" s="22" t="str">
        <f t="shared" si="7"/>
        <v/>
      </c>
      <c r="N64" s="22" t="str">
        <f t="shared" si="8"/>
        <v/>
      </c>
      <c r="O64" s="23" t="str">
        <f t="shared" si="9"/>
        <v/>
      </c>
      <c r="P64" s="21" t="str">
        <f t="shared" si="10"/>
        <v/>
      </c>
      <c r="Q64" s="7" t="str">
        <f>IF(COUNTA(A64:K64)=0,"",IF(COUNTBLANK(A64:K64)&gt;0,"Completar datos",IF(COUNT(E64:K64)&lt;&gt;7,"Datos no válidos",IF(OR(E64&lt;0,E64&lt;&gt;INT(E64),E64&gt;1000000000,F64&lt;0,F64&gt;1,G64&lt;=0,G64&gt;1000,H64&lt;0,H64&gt;1000000000000,I64&lt;0,I64&gt;1,J64&lt;0,J64&lt;&gt;INT(J64),J64&gt;1000000000,K64&lt;0,K64&lt;&gt;INT(K64),K64&gt;1000000000,NOT(OR(A64="USD",A64="COP",A64="EUR",A64="MXN",A64="PEN",A64="CLP",A64="ARS",A64="BRL",A64="BOB",A64="UYU",A64="CRC",A64="DOP",A64="GTQ",A64="GBP",A64="CAD")),NOT(OR(D64="7 días",D64="14 días",D64="30 días",D64="60 días",D64="90 días",D64="Mes calendario",D64="Trimestre",D64="Temporada",D64="Año")),NOT(OR(C64="Ecommerce",C64="Tienda física",C64="WhatsApp",C64="Instagram",C64="Marketplace",C64="Restaurante",C64="Servicios",C64="Mayorista",C64="Otro"))),"Datos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válidos",IF(COUNTIFS($A$11:$A$100,A64,$B$11:$B$100,B64,$C$11:$C$100,C64,$D$11:$D$100,D64)&gt;1,"Datos no válidos",IF(L64&lt;'04 Parámetros'!$B$5,"Demanda baja",IF(N64&lt;=0,"Revisar margen",IF(OR(J64&lt;=0,L64&gt;J64),"Capacidad insuficiente",IF(AND(K64&gt;0,P64&gt;'04 Parámetros'!$B$6),"Compra mínima alta","Evaluación preliminar favorable")))))))))))</f>
        <v/>
      </c>
      <c r="R64" s="9" t="str">
        <f>IF(Q64="","",IF(Q64="Completar datos","Completa A:K antes de decidir",IF(Q64="Datos no válidos",IF(COUNTIFS($A$11:$A$100,A64,$B$11:$B$100,B64,$C$11:$C$100,C64,$D$11:$D$100,D64)&gt;1,"Revisa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numéricos"))),IF(Q64="Demanda baja","Validar interés con una prueba pequeña",IF(Q64="Revisar margen","Revisar precio, costo y comisiones",IF(Q64="Capacidad insuficiente","Ajustar capacidad o limitar pedidos",IF(Q64="Compra mínima alta","Negociar lote o hacer preventa; validar caja","Escenario favorable para probar; validar caja y gastos antes de comprar")))))))</f>
        <v/>
      </c>
      <c r="S64" s="25" t="str">
        <f t="shared" si="11"/>
        <v/>
      </c>
    </row>
    <row r="65" spans="1:19" ht="25.95" customHeight="1">
      <c r="A65" s="26"/>
      <c r="B65" s="27"/>
      <c r="C65" s="28"/>
      <c r="D65" s="28"/>
      <c r="E65" s="29"/>
      <c r="F65" s="30"/>
      <c r="G65" s="31"/>
      <c r="H65" s="32"/>
      <c r="I65" s="30"/>
      <c r="J65" s="29"/>
      <c r="K65" s="29"/>
      <c r="L65" s="18" t="str">
        <f t="shared" si="6"/>
        <v/>
      </c>
      <c r="M65" s="19" t="str">
        <f t="shared" si="7"/>
        <v/>
      </c>
      <c r="N65" s="19" t="str">
        <f t="shared" si="8"/>
        <v/>
      </c>
      <c r="O65" s="20" t="str">
        <f t="shared" si="9"/>
        <v/>
      </c>
      <c r="P65" s="18" t="str">
        <f t="shared" si="10"/>
        <v/>
      </c>
      <c r="Q65" s="6" t="str">
        <f>IF(COUNTA(A65:K65)=0,"",IF(COUNTBLANK(A65:K65)&gt;0,"Completar datos",IF(COUNT(E65:K65)&lt;&gt;7,"Datos no válidos",IF(OR(E65&lt;0,E65&lt;&gt;INT(E65),E65&gt;1000000000,F65&lt;0,F65&gt;1,G65&lt;=0,G65&gt;1000,H65&lt;0,H65&gt;1000000000000,I65&lt;0,I65&gt;1,J65&lt;0,J65&lt;&gt;INT(J65),J65&gt;1000000000,K65&lt;0,K65&lt;&gt;INT(K65),K65&gt;1000000000,NOT(OR(A65="USD",A65="COP",A65="EUR",A65="MXN",A65="PEN",A65="CLP",A65="ARS",A65="BRL",A65="BOB",A65="UYU",A65="CRC",A65="DOP",A65="GTQ",A65="GBP",A65="CAD")),NOT(OR(D65="7 días",D65="14 días",D65="30 días",D65="60 días",D65="90 días",D65="Mes calendario",D65="Trimestre",D65="Temporada",D65="Año")),NOT(OR(C65="Ecommerce",C65="Tienda física",C65="WhatsApp",C65="Instagram",C65="Marketplace",C65="Restaurante",C65="Servicios",C65="Mayorista",C65="Otro"))),"Datos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válidos",IF(COUNTIFS($A$11:$A$100,A65,$B$11:$B$100,B65,$C$11:$C$100,C65,$D$11:$D$100,D65)&gt;1,"Datos no válidos",IF(L65&lt;'04 Parámetros'!$B$5,"Demanda baja",IF(N65&lt;=0,"Revisar margen",IF(OR(J65&lt;=0,L65&gt;J65),"Capacidad insuficiente",IF(AND(K65&gt;0,P65&gt;'04 Parámetros'!$B$6),"Compra mínima alta","Evaluación preliminar favorable")))))))))))</f>
        <v/>
      </c>
      <c r="R65" s="8" t="str">
        <f>IF(Q65="","",IF(Q65="Completar datos","Completa A:K antes de decidir",IF(Q65="Datos no válidos",IF(COUNTIFS($A$11:$A$100,A65,$B$11:$B$100,B65,$C$11:$C$100,C65,$D$11:$D$100,D65)&gt;1,"Revisa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numéricos"))),IF(Q65="Demanda baja","Validar interés con una prueba pequeña",IF(Q65="Revisar margen","Revisar precio, costo y comisiones",IF(Q65="Capacidad insuficiente","Ajustar capacidad o limitar pedidos",IF(Q65="Compra mínima alta","Negociar lote o hacer preventa; validar caja","Escenario favorable para probar; validar caja y gastos antes de comprar")))))))</f>
        <v/>
      </c>
      <c r="S65" s="25" t="str">
        <f t="shared" si="11"/>
        <v/>
      </c>
    </row>
    <row r="66" spans="1:19" ht="25.95" customHeight="1">
      <c r="A66" s="26"/>
      <c r="B66" s="33"/>
      <c r="C66" s="34"/>
      <c r="D66" s="34"/>
      <c r="E66" s="35"/>
      <c r="F66" s="36"/>
      <c r="G66" s="37"/>
      <c r="H66" s="38"/>
      <c r="I66" s="36"/>
      <c r="J66" s="35"/>
      <c r="K66" s="35"/>
      <c r="L66" s="21" t="str">
        <f t="shared" si="6"/>
        <v/>
      </c>
      <c r="M66" s="22" t="str">
        <f t="shared" si="7"/>
        <v/>
      </c>
      <c r="N66" s="22" t="str">
        <f t="shared" si="8"/>
        <v/>
      </c>
      <c r="O66" s="23" t="str">
        <f t="shared" si="9"/>
        <v/>
      </c>
      <c r="P66" s="21" t="str">
        <f t="shared" si="10"/>
        <v/>
      </c>
      <c r="Q66" s="7" t="str">
        <f>IF(COUNTA(A66:K66)=0,"",IF(COUNTBLANK(A66:K66)&gt;0,"Completar datos",IF(COUNT(E66:K66)&lt;&gt;7,"Datos no válidos",IF(OR(E66&lt;0,E66&lt;&gt;INT(E66),E66&gt;1000000000,F66&lt;0,F66&gt;1,G66&lt;=0,G66&gt;1000,H66&lt;0,H66&gt;1000000000000,I66&lt;0,I66&gt;1,J66&lt;0,J66&lt;&gt;INT(J66),J66&gt;1000000000,K66&lt;0,K66&lt;&gt;INT(K66),K66&gt;1000000000,NOT(OR(A66="USD",A66="COP",A66="EUR",A66="MXN",A66="PEN",A66="CLP",A66="ARS",A66="BRL",A66="BOB",A66="UYU",A66="CRC",A66="DOP",A66="GTQ",A66="GBP",A66="CAD")),NOT(OR(D66="7 días",D66="14 días",D66="30 días",D66="60 días",D66="90 días",D66="Mes calendario",D66="Trimestre",D66="Temporada",D66="Año")),NOT(OR(C66="Ecommerce",C66="Tienda física",C66="WhatsApp",C66="Instagram",C66="Marketplace",C66="Restaurante",C66="Servicios",C66="Mayorista",C66="Otro"))),"Datos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válidos",IF(COUNTIFS($A$11:$A$100,A66,$B$11:$B$100,B66,$C$11:$C$100,C66,$D$11:$D$100,D66)&gt;1,"Datos no válidos",IF(L66&lt;'04 Parámetros'!$B$5,"Demanda baja",IF(N66&lt;=0,"Revisar margen",IF(OR(J66&lt;=0,L66&gt;J66),"Capacidad insuficiente",IF(AND(K66&gt;0,P66&gt;'04 Parámetros'!$B$6),"Compra mínima alta","Evaluación preliminar favorable")))))))))))</f>
        <v/>
      </c>
      <c r="R66" s="9" t="str">
        <f>IF(Q66="","",IF(Q66="Completar datos","Completa A:K antes de decidir",IF(Q66="Datos no válidos",IF(COUNTIFS($A$11:$A$100,A66,$B$11:$B$100,B66,$C$11:$C$100,C66,$D$11:$D$100,D66)&gt;1,"Revisa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numéricos"))),IF(Q66="Demanda baja","Validar interés con una prueba pequeña",IF(Q66="Revisar margen","Revisar precio, costo y comisiones",IF(Q66="Capacidad insuficiente","Ajustar capacidad o limitar pedidos",IF(Q66="Compra mínima alta","Negociar lote o hacer preventa; validar caja","Escenario favorable para probar; validar caja y gastos antes de comprar")))))))</f>
        <v/>
      </c>
      <c r="S66" s="25" t="str">
        <f t="shared" si="11"/>
        <v/>
      </c>
    </row>
    <row r="67" spans="1:19" ht="25.95" customHeight="1">
      <c r="A67" s="26"/>
      <c r="B67" s="27"/>
      <c r="C67" s="28"/>
      <c r="D67" s="28"/>
      <c r="E67" s="29"/>
      <c r="F67" s="30"/>
      <c r="G67" s="31"/>
      <c r="H67" s="32"/>
      <c r="I67" s="30"/>
      <c r="J67" s="29"/>
      <c r="K67" s="29"/>
      <c r="L67" s="18" t="str">
        <f t="shared" si="6"/>
        <v/>
      </c>
      <c r="M67" s="19" t="str">
        <f t="shared" si="7"/>
        <v/>
      </c>
      <c r="N67" s="19" t="str">
        <f t="shared" si="8"/>
        <v/>
      </c>
      <c r="O67" s="20" t="str">
        <f t="shared" si="9"/>
        <v/>
      </c>
      <c r="P67" s="18" t="str">
        <f t="shared" si="10"/>
        <v/>
      </c>
      <c r="Q67" s="6" t="str">
        <f>IF(COUNTA(A67:K67)=0,"",IF(COUNTBLANK(A67:K67)&gt;0,"Completar datos",IF(COUNT(E67:K67)&lt;&gt;7,"Datos no válidos",IF(OR(E67&lt;0,E67&lt;&gt;INT(E67),E67&gt;1000000000,F67&lt;0,F67&gt;1,G67&lt;=0,G67&gt;1000,H67&lt;0,H67&gt;1000000000000,I67&lt;0,I67&gt;1,J67&lt;0,J67&lt;&gt;INT(J67),J67&gt;1000000000,K67&lt;0,K67&lt;&gt;INT(K67),K67&gt;1000000000,NOT(OR(A67="USD",A67="COP",A67="EUR",A67="MXN",A67="PEN",A67="CLP",A67="ARS",A67="BRL",A67="BOB",A67="UYU",A67="CRC",A67="DOP",A67="GTQ",A67="GBP",A67="CAD")),NOT(OR(D67="7 días",D67="14 días",D67="30 días",D67="60 días",D67="90 días",D67="Mes calendario",D67="Trimestre",D67="Temporada",D67="Año")),NOT(OR(C67="Ecommerce",C67="Tienda física",C67="WhatsApp",C67="Instagram",C67="Marketplace",C67="Restaurante",C67="Servicios",C67="Mayorista",C67="Otro"))),"Datos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válidos",IF(COUNTIFS($A$11:$A$100,A67,$B$11:$B$100,B67,$C$11:$C$100,C67,$D$11:$D$100,D67)&gt;1,"Datos no válidos",IF(L67&lt;'04 Parámetros'!$B$5,"Demanda baja",IF(N67&lt;=0,"Revisar margen",IF(OR(J67&lt;=0,L67&gt;J67),"Capacidad insuficiente",IF(AND(K67&gt;0,P67&gt;'04 Parámetros'!$B$6),"Compra mínima alta","Evaluación preliminar favorable")))))))))))</f>
        <v/>
      </c>
      <c r="R67" s="8" t="str">
        <f>IF(Q67="","",IF(Q67="Completar datos","Completa A:K antes de decidir",IF(Q67="Datos no válidos",IF(COUNTIFS($A$11:$A$100,A67,$B$11:$B$100,B67,$C$11:$C$100,C67,$D$11:$D$100,D67)&gt;1,"Revisa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numéricos"))),IF(Q67="Demanda baja","Validar interés con una prueba pequeña",IF(Q67="Revisar margen","Revisar precio, costo y comisiones",IF(Q67="Capacidad insuficiente","Ajustar capacidad o limitar pedidos",IF(Q67="Compra mínima alta","Negociar lote o hacer preventa; validar caja","Escenario favorable para probar; validar caja y gastos antes de comprar")))))))</f>
        <v/>
      </c>
      <c r="S67" s="25" t="str">
        <f t="shared" si="11"/>
        <v/>
      </c>
    </row>
    <row r="68" spans="1:19" ht="25.95" customHeight="1">
      <c r="A68" s="26"/>
      <c r="B68" s="33"/>
      <c r="C68" s="34"/>
      <c r="D68" s="34"/>
      <c r="E68" s="35"/>
      <c r="F68" s="36"/>
      <c r="G68" s="37"/>
      <c r="H68" s="38"/>
      <c r="I68" s="36"/>
      <c r="J68" s="35"/>
      <c r="K68" s="35"/>
      <c r="L68" s="21" t="str">
        <f t="shared" si="6"/>
        <v/>
      </c>
      <c r="M68" s="22" t="str">
        <f t="shared" si="7"/>
        <v/>
      </c>
      <c r="N68" s="22" t="str">
        <f t="shared" si="8"/>
        <v/>
      </c>
      <c r="O68" s="23" t="str">
        <f t="shared" si="9"/>
        <v/>
      </c>
      <c r="P68" s="21" t="str">
        <f t="shared" si="10"/>
        <v/>
      </c>
      <c r="Q68" s="7" t="str">
        <f>IF(COUNTA(A68:K68)=0,"",IF(COUNTBLANK(A68:K68)&gt;0,"Completar datos",IF(COUNT(E68:K68)&lt;&gt;7,"Datos no válidos",IF(OR(E68&lt;0,E68&lt;&gt;INT(E68),E68&gt;1000000000,F68&lt;0,F68&gt;1,G68&lt;=0,G68&gt;1000,H68&lt;0,H68&gt;1000000000000,I68&lt;0,I68&gt;1,J68&lt;0,J68&lt;&gt;INT(J68),J68&gt;1000000000,K68&lt;0,K68&lt;&gt;INT(K68),K68&gt;1000000000,NOT(OR(A68="USD",A68="COP",A68="EUR",A68="MXN",A68="PEN",A68="CLP",A68="ARS",A68="BRL",A68="BOB",A68="UYU",A68="CRC",A68="DOP",A68="GTQ",A68="GBP",A68="CAD")),NOT(OR(D68="7 días",D68="14 días",D68="30 días",D68="60 días",D68="90 días",D68="Mes calendario",D68="Trimestre",D68="Temporada",D68="Año")),NOT(OR(C68="Ecommerce",C68="Tienda física",C68="WhatsApp",C68="Instagram",C68="Marketplace",C68="Restaurante",C68="Servicios",C68="Mayorista",C68="Otro"))),"Datos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válidos",IF(COUNTIFS($A$11:$A$100,A68,$B$11:$B$100,B68,$C$11:$C$100,C68,$D$11:$D$100,D68)&gt;1,"Datos no válidos",IF(L68&lt;'04 Parámetros'!$B$5,"Demanda baja",IF(N68&lt;=0,"Revisar margen",IF(OR(J68&lt;=0,L68&gt;J68),"Capacidad insuficiente",IF(AND(K68&gt;0,P68&gt;'04 Parámetros'!$B$6),"Compra mínima alta","Evaluación preliminar favorable")))))))))))</f>
        <v/>
      </c>
      <c r="R68" s="9" t="str">
        <f>IF(Q68="","",IF(Q68="Completar datos","Completa A:K antes de decidir",IF(Q68="Datos no válidos",IF(COUNTIFS($A$11:$A$100,A68,$B$11:$B$100,B68,$C$11:$C$100,C68,$D$11:$D$100,D68)&gt;1,"Revisa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numéricos"))),IF(Q68="Demanda baja","Validar interés con una prueba pequeña",IF(Q68="Revisar margen","Revisar precio, costo y comisiones",IF(Q68="Capacidad insuficiente","Ajustar capacidad o limitar pedidos",IF(Q68="Compra mínima alta","Negociar lote o hacer preventa; validar caja","Escenario favorable para probar; validar caja y gastos antes de comprar")))))))</f>
        <v/>
      </c>
      <c r="S68" s="25" t="str">
        <f t="shared" si="11"/>
        <v/>
      </c>
    </row>
    <row r="69" spans="1:19" ht="25.95" customHeight="1">
      <c r="A69" s="26"/>
      <c r="B69" s="27"/>
      <c r="C69" s="28"/>
      <c r="D69" s="28"/>
      <c r="E69" s="29"/>
      <c r="F69" s="30"/>
      <c r="G69" s="31"/>
      <c r="H69" s="32"/>
      <c r="I69" s="30"/>
      <c r="J69" s="29"/>
      <c r="K69" s="29"/>
      <c r="L69" s="18" t="str">
        <f t="shared" si="6"/>
        <v/>
      </c>
      <c r="M69" s="19" t="str">
        <f t="shared" si="7"/>
        <v/>
      </c>
      <c r="N69" s="19" t="str">
        <f t="shared" si="8"/>
        <v/>
      </c>
      <c r="O69" s="20" t="str">
        <f t="shared" si="9"/>
        <v/>
      </c>
      <c r="P69" s="18" t="str">
        <f t="shared" si="10"/>
        <v/>
      </c>
      <c r="Q69" s="6" t="str">
        <f>IF(COUNTA(A69:K69)=0,"",IF(COUNTBLANK(A69:K69)&gt;0,"Completar datos",IF(COUNT(E69:K69)&lt;&gt;7,"Datos no válidos",IF(OR(E69&lt;0,E69&lt;&gt;INT(E69),E69&gt;1000000000,F69&lt;0,F69&gt;1,G69&lt;=0,G69&gt;1000,H69&lt;0,H69&gt;1000000000000,I69&lt;0,I69&gt;1,J69&lt;0,J69&lt;&gt;INT(J69),J69&gt;1000000000,K69&lt;0,K69&lt;&gt;INT(K69),K69&gt;1000000000,NOT(OR(A69="USD",A69="COP",A69="EUR",A69="MXN",A69="PEN",A69="CLP",A69="ARS",A69="BRL",A69="BOB",A69="UYU",A69="CRC",A69="DOP",A69="GTQ",A69="GBP",A69="CAD")),NOT(OR(D69="7 días",D69="14 días",D69="30 días",D69="60 días",D69="90 días",D69="Mes calendario",D69="Trimestre",D69="Temporada",D69="Año")),NOT(OR(C69="Ecommerce",C69="Tienda física",C69="WhatsApp",C69="Instagram",C69="Marketplace",C69="Restaurante",C69="Servicios",C69="Mayorista",C69="Otro"))),"Datos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válidos",IF(COUNTIFS($A$11:$A$100,A69,$B$11:$B$100,B69,$C$11:$C$100,C69,$D$11:$D$100,D69)&gt;1,"Datos no válidos",IF(L69&lt;'04 Parámetros'!$B$5,"Demanda baja",IF(N69&lt;=0,"Revisar margen",IF(OR(J69&lt;=0,L69&gt;J69),"Capacidad insuficiente",IF(AND(K69&gt;0,P69&gt;'04 Parámetros'!$B$6),"Compra mínima alta","Evaluación preliminar favorable")))))))))))</f>
        <v/>
      </c>
      <c r="R69" s="8" t="str">
        <f>IF(Q69="","",IF(Q69="Completar datos","Completa A:K antes de decidir",IF(Q69="Datos no válidos",IF(COUNTIFS($A$11:$A$100,A69,$B$11:$B$100,B69,$C$11:$C$100,C69,$D$11:$D$100,D69)&gt;1,"Revisa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numéricos"))),IF(Q69="Demanda baja","Validar interés con una prueba pequeña",IF(Q69="Revisar margen","Revisar precio, costo y comisiones",IF(Q69="Capacidad insuficiente","Ajustar capacidad o limitar pedidos",IF(Q69="Compra mínima alta","Negociar lote o hacer preventa; validar caja","Escenario favorable para probar; validar caja y gastos antes de comprar")))))))</f>
        <v/>
      </c>
      <c r="S69" s="25" t="str">
        <f t="shared" si="11"/>
        <v/>
      </c>
    </row>
    <row r="70" spans="1:19" ht="25.95" customHeight="1">
      <c r="A70" s="26"/>
      <c r="B70" s="33"/>
      <c r="C70" s="34"/>
      <c r="D70" s="34"/>
      <c r="E70" s="35"/>
      <c r="F70" s="36"/>
      <c r="G70" s="37"/>
      <c r="H70" s="38"/>
      <c r="I70" s="36"/>
      <c r="J70" s="35"/>
      <c r="K70" s="35"/>
      <c r="L70" s="21" t="str">
        <f t="shared" si="6"/>
        <v/>
      </c>
      <c r="M70" s="22" t="str">
        <f t="shared" si="7"/>
        <v/>
      </c>
      <c r="N70" s="22" t="str">
        <f t="shared" si="8"/>
        <v/>
      </c>
      <c r="O70" s="23" t="str">
        <f t="shared" si="9"/>
        <v/>
      </c>
      <c r="P70" s="21" t="str">
        <f t="shared" si="10"/>
        <v/>
      </c>
      <c r="Q70" s="7" t="str">
        <f>IF(COUNTA(A70:K70)=0,"",IF(COUNTBLANK(A70:K70)&gt;0,"Completar datos",IF(COUNT(E70:K70)&lt;&gt;7,"Datos no válidos",IF(OR(E70&lt;0,E70&lt;&gt;INT(E70),E70&gt;1000000000,F70&lt;0,F70&gt;1,G70&lt;=0,G70&gt;1000,H70&lt;0,H70&gt;1000000000000,I70&lt;0,I70&gt;1,J70&lt;0,J70&lt;&gt;INT(J70),J70&gt;1000000000,K70&lt;0,K70&lt;&gt;INT(K70),K70&gt;1000000000,NOT(OR(A70="USD",A70="COP",A70="EUR",A70="MXN",A70="PEN",A70="CLP",A70="ARS",A70="BRL",A70="BOB",A70="UYU",A70="CRC",A70="DOP",A70="GTQ",A70="GBP",A70="CAD")),NOT(OR(D70="7 días",D70="14 días",D70="30 días",D70="60 días",D70="90 días",D70="Mes calendario",D70="Trimestre",D70="Temporada",D70="Año")),NOT(OR(C70="Ecommerce",C70="Tienda física",C70="WhatsApp",C70="Instagram",C70="Marketplace",C70="Restaurante",C70="Servicios",C70="Mayorista",C70="Otro"))),"Datos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válidos",IF(COUNTIFS($A$11:$A$100,A70,$B$11:$B$100,B70,$C$11:$C$100,C70,$D$11:$D$100,D70)&gt;1,"Datos no válidos",IF(L70&lt;'04 Parámetros'!$B$5,"Demanda baja",IF(N70&lt;=0,"Revisar margen",IF(OR(J70&lt;=0,L70&gt;J70),"Capacidad insuficiente",IF(AND(K70&gt;0,P70&gt;'04 Parámetros'!$B$6),"Compra mínima alta","Evaluación preliminar favorable")))))))))))</f>
        <v/>
      </c>
      <c r="R70" s="9" t="str">
        <f>IF(Q70="","",IF(Q70="Completar datos","Completa A:K antes de decidir",IF(Q70="Datos no válidos",IF(COUNTIFS($A$11:$A$100,A70,$B$11:$B$100,B70,$C$11:$C$100,C70,$D$11:$D$100,D70)&gt;1,"Revisa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numéricos"))),IF(Q70="Demanda baja","Validar interés con una prueba pequeña",IF(Q70="Revisar margen","Revisar precio, costo y comisiones",IF(Q70="Capacidad insuficiente","Ajustar capacidad o limitar pedidos",IF(Q70="Compra mínima alta","Negociar lote o hacer preventa; validar caja","Escenario favorable para probar; validar caja y gastos antes de comprar")))))))</f>
        <v/>
      </c>
      <c r="S70" s="25" t="str">
        <f t="shared" si="11"/>
        <v/>
      </c>
    </row>
    <row r="71" spans="1:19" ht="25.95" customHeight="1">
      <c r="A71" s="26"/>
      <c r="B71" s="27"/>
      <c r="C71" s="28"/>
      <c r="D71" s="28"/>
      <c r="E71" s="29"/>
      <c r="F71" s="30"/>
      <c r="G71" s="31"/>
      <c r="H71" s="32"/>
      <c r="I71" s="30"/>
      <c r="J71" s="29"/>
      <c r="K71" s="29"/>
      <c r="L71" s="18" t="str">
        <f t="shared" si="6"/>
        <v/>
      </c>
      <c r="M71" s="19" t="str">
        <f t="shared" si="7"/>
        <v/>
      </c>
      <c r="N71" s="19" t="str">
        <f t="shared" si="8"/>
        <v/>
      </c>
      <c r="O71" s="20" t="str">
        <f t="shared" si="9"/>
        <v/>
      </c>
      <c r="P71" s="18" t="str">
        <f t="shared" si="10"/>
        <v/>
      </c>
      <c r="Q71" s="6" t="str">
        <f>IF(COUNTA(A71:K71)=0,"",IF(COUNTBLANK(A71:K71)&gt;0,"Completar datos",IF(COUNT(E71:K71)&lt;&gt;7,"Datos no válidos",IF(OR(E71&lt;0,E71&lt;&gt;INT(E71),E71&gt;1000000000,F71&lt;0,F71&gt;1,G71&lt;=0,G71&gt;1000,H71&lt;0,H71&gt;1000000000000,I71&lt;0,I71&gt;1,J71&lt;0,J71&lt;&gt;INT(J71),J71&gt;1000000000,K71&lt;0,K71&lt;&gt;INT(K71),K71&gt;1000000000,NOT(OR(A71="USD",A71="COP",A71="EUR",A71="MXN",A71="PEN",A71="CLP",A71="ARS",A71="BRL",A71="BOB",A71="UYU",A71="CRC",A71="DOP",A71="GTQ",A71="GBP",A71="CAD")),NOT(OR(D71="7 días",D71="14 días",D71="30 días",D71="60 días",D71="90 días",D71="Mes calendario",D71="Trimestre",D71="Temporada",D71="Año")),NOT(OR(C71="Ecommerce",C71="Tienda física",C71="WhatsApp",C71="Instagram",C71="Marketplace",C71="Restaurante",C71="Servicios",C71="Mayorista",C71="Otro"))),"Datos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válidos",IF(COUNTIFS($A$11:$A$100,A71,$B$11:$B$100,B71,$C$11:$C$100,C71,$D$11:$D$100,D71)&gt;1,"Datos no válidos",IF(L71&lt;'04 Parámetros'!$B$5,"Demanda baja",IF(N71&lt;=0,"Revisar margen",IF(OR(J71&lt;=0,L71&gt;J71),"Capacidad insuficiente",IF(AND(K71&gt;0,P71&gt;'04 Parámetros'!$B$6),"Compra mínima alta","Evaluación preliminar favorable")))))))))))</f>
        <v/>
      </c>
      <c r="R71" s="8" t="str">
        <f>IF(Q71="","",IF(Q71="Completar datos","Completa A:K antes de decidir",IF(Q71="Datos no válidos",IF(COUNTIFS($A$11:$A$100,A71,$B$11:$B$100,B71,$C$11:$C$100,C71,$D$11:$D$100,D71)&gt;1,"Revisa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numéricos"))),IF(Q71="Demanda baja","Validar interés con una prueba pequeña",IF(Q71="Revisar margen","Revisar precio, costo y comisiones",IF(Q71="Capacidad insuficiente","Ajustar capacidad o limitar pedidos",IF(Q71="Compra mínima alta","Negociar lote o hacer preventa; validar caja","Escenario favorable para probar; validar caja y gastos antes de comprar")))))))</f>
        <v/>
      </c>
      <c r="S71" s="25" t="str">
        <f t="shared" si="11"/>
        <v/>
      </c>
    </row>
    <row r="72" spans="1:19" ht="25.95" customHeight="1">
      <c r="A72" s="26"/>
      <c r="B72" s="33"/>
      <c r="C72" s="34"/>
      <c r="D72" s="34"/>
      <c r="E72" s="35"/>
      <c r="F72" s="36"/>
      <c r="G72" s="37"/>
      <c r="H72" s="38"/>
      <c r="I72" s="36"/>
      <c r="J72" s="35"/>
      <c r="K72" s="35"/>
      <c r="L72" s="21" t="str">
        <f t="shared" si="6"/>
        <v/>
      </c>
      <c r="M72" s="22" t="str">
        <f t="shared" si="7"/>
        <v/>
      </c>
      <c r="N72" s="22" t="str">
        <f t="shared" si="8"/>
        <v/>
      </c>
      <c r="O72" s="23" t="str">
        <f t="shared" si="9"/>
        <v/>
      </c>
      <c r="P72" s="21" t="str">
        <f t="shared" si="10"/>
        <v/>
      </c>
      <c r="Q72" s="7" t="str">
        <f>IF(COUNTA(A72:K72)=0,"",IF(COUNTBLANK(A72:K72)&gt;0,"Completar datos",IF(COUNT(E72:K72)&lt;&gt;7,"Datos no válidos",IF(OR(E72&lt;0,E72&lt;&gt;INT(E72),E72&gt;1000000000,F72&lt;0,F72&gt;1,G72&lt;=0,G72&gt;1000,H72&lt;0,H72&gt;1000000000000,I72&lt;0,I72&gt;1,J72&lt;0,J72&lt;&gt;INT(J72),J72&gt;1000000000,K72&lt;0,K72&lt;&gt;INT(K72),K72&gt;1000000000,NOT(OR(A72="USD",A72="COP",A72="EUR",A72="MXN",A72="PEN",A72="CLP",A72="ARS",A72="BRL",A72="BOB",A72="UYU",A72="CRC",A72="DOP",A72="GTQ",A72="GBP",A72="CAD")),NOT(OR(D72="7 días",D72="14 días",D72="30 días",D72="60 días",D72="90 días",D72="Mes calendario",D72="Trimestre",D72="Temporada",D72="Año")),NOT(OR(C72="Ecommerce",C72="Tienda física",C72="WhatsApp",C72="Instagram",C72="Marketplace",C72="Restaurante",C72="Servicios",C72="Mayorista",C72="Otro"))),"Datos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válidos",IF(COUNTIFS($A$11:$A$100,A72,$B$11:$B$100,B72,$C$11:$C$100,C72,$D$11:$D$100,D72)&gt;1,"Datos no válidos",IF(L72&lt;'04 Parámetros'!$B$5,"Demanda baja",IF(N72&lt;=0,"Revisar margen",IF(OR(J72&lt;=0,L72&gt;J72),"Capacidad insuficiente",IF(AND(K72&gt;0,P72&gt;'04 Parámetros'!$B$6),"Compra mínima alta","Evaluación preliminar favorable")))))))))))</f>
        <v/>
      </c>
      <c r="R72" s="9" t="str">
        <f>IF(Q72="","",IF(Q72="Completar datos","Completa A:K antes de decidir",IF(Q72="Datos no válidos",IF(COUNTIFS($A$11:$A$100,A72,$B$11:$B$100,B72,$C$11:$C$100,C72,$D$11:$D$100,D72)&gt;1,"Revisa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numéricos"))),IF(Q72="Demanda baja","Validar interés con una prueba pequeña",IF(Q72="Revisar margen","Revisar precio, costo y comisiones",IF(Q72="Capacidad insuficiente","Ajustar capacidad o limitar pedidos",IF(Q72="Compra mínima alta","Negociar lote o hacer preventa; validar caja","Escenario favorable para probar; validar caja y gastos antes de comprar")))))))</f>
        <v/>
      </c>
      <c r="S72" s="25" t="str">
        <f t="shared" si="11"/>
        <v/>
      </c>
    </row>
    <row r="73" spans="1:19" ht="25.95" customHeight="1">
      <c r="A73" s="26"/>
      <c r="B73" s="27"/>
      <c r="C73" s="28"/>
      <c r="D73" s="28"/>
      <c r="E73" s="29"/>
      <c r="F73" s="30"/>
      <c r="G73" s="31"/>
      <c r="H73" s="32"/>
      <c r="I73" s="30"/>
      <c r="J73" s="29"/>
      <c r="K73" s="29"/>
      <c r="L73" s="18" t="str">
        <f t="shared" si="6"/>
        <v/>
      </c>
      <c r="M73" s="19" t="str">
        <f t="shared" si="7"/>
        <v/>
      </c>
      <c r="N73" s="19" t="str">
        <f t="shared" si="8"/>
        <v/>
      </c>
      <c r="O73" s="20" t="str">
        <f t="shared" si="9"/>
        <v/>
      </c>
      <c r="P73" s="18" t="str">
        <f t="shared" si="10"/>
        <v/>
      </c>
      <c r="Q73" s="6" t="str">
        <f>IF(COUNTA(A73:K73)=0,"",IF(COUNTBLANK(A73:K73)&gt;0,"Completar datos",IF(COUNT(E73:K73)&lt;&gt;7,"Datos no válidos",IF(OR(E73&lt;0,E73&lt;&gt;INT(E73),E73&gt;1000000000,F73&lt;0,F73&gt;1,G73&lt;=0,G73&gt;1000,H73&lt;0,H73&gt;1000000000000,I73&lt;0,I73&gt;1,J73&lt;0,J73&lt;&gt;INT(J73),J73&gt;1000000000,K73&lt;0,K73&lt;&gt;INT(K73),K73&gt;1000000000,NOT(OR(A73="USD",A73="COP",A73="EUR",A73="MXN",A73="PEN",A73="CLP",A73="ARS",A73="BRL",A73="BOB",A73="UYU",A73="CRC",A73="DOP",A73="GTQ",A73="GBP",A73="CAD")),NOT(OR(D73="7 días",D73="14 días",D73="30 días",D73="60 días",D73="90 días",D73="Mes calendario",D73="Trimestre",D73="Temporada",D73="Año")),NOT(OR(C73="Ecommerce",C73="Tienda física",C73="WhatsApp",C73="Instagram",C73="Marketplace",C73="Restaurante",C73="Servicios",C73="Mayorista",C73="Otro"))),"Datos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válidos",IF(COUNTIFS($A$11:$A$100,A73,$B$11:$B$100,B73,$C$11:$C$100,C73,$D$11:$D$100,D73)&gt;1,"Datos no válidos",IF(L73&lt;'04 Parámetros'!$B$5,"Demanda baja",IF(N73&lt;=0,"Revisar margen",IF(OR(J73&lt;=0,L73&gt;J73),"Capacidad insuficiente",IF(AND(K73&gt;0,P73&gt;'04 Parámetros'!$B$6),"Compra mínima alta","Evaluación preliminar favorable")))))))))))</f>
        <v/>
      </c>
      <c r="R73" s="8" t="str">
        <f>IF(Q73="","",IF(Q73="Completar datos","Completa A:K antes de decidir",IF(Q73="Datos no válidos",IF(COUNTIFS($A$11:$A$100,A73,$B$11:$B$100,B73,$C$11:$C$100,C73,$D$11:$D$100,D73)&gt;1,"Revisa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numéricos"))),IF(Q73="Demanda baja","Validar interés con una prueba pequeña",IF(Q73="Revisar margen","Revisar precio, costo y comisiones",IF(Q73="Capacidad insuficiente","Ajustar capacidad o limitar pedidos",IF(Q73="Compra mínima alta","Negociar lote o hacer preventa; validar caja","Escenario favorable para probar; validar caja y gastos antes de comprar")))))))</f>
        <v/>
      </c>
      <c r="S73" s="25" t="str">
        <f t="shared" si="11"/>
        <v/>
      </c>
    </row>
    <row r="74" spans="1:19" ht="25.95" customHeight="1">
      <c r="A74" s="26"/>
      <c r="B74" s="33"/>
      <c r="C74" s="34"/>
      <c r="D74" s="34"/>
      <c r="E74" s="35"/>
      <c r="F74" s="36"/>
      <c r="G74" s="37"/>
      <c r="H74" s="38"/>
      <c r="I74" s="36"/>
      <c r="J74" s="35"/>
      <c r="K74" s="35"/>
      <c r="L74" s="21" t="str">
        <f t="shared" si="6"/>
        <v/>
      </c>
      <c r="M74" s="22" t="str">
        <f t="shared" si="7"/>
        <v/>
      </c>
      <c r="N74" s="22" t="str">
        <f t="shared" si="8"/>
        <v/>
      </c>
      <c r="O74" s="23" t="str">
        <f t="shared" si="9"/>
        <v/>
      </c>
      <c r="P74" s="21" t="str">
        <f t="shared" si="10"/>
        <v/>
      </c>
      <c r="Q74" s="7" t="str">
        <f>IF(COUNTA(A74:K74)=0,"",IF(COUNTBLANK(A74:K74)&gt;0,"Completar datos",IF(COUNT(E74:K74)&lt;&gt;7,"Datos no válidos",IF(OR(E74&lt;0,E74&lt;&gt;INT(E74),E74&gt;1000000000,F74&lt;0,F74&gt;1,G74&lt;=0,G74&gt;1000,H74&lt;0,H74&gt;1000000000000,I74&lt;0,I74&gt;1,J74&lt;0,J74&lt;&gt;INT(J74),J74&gt;1000000000,K74&lt;0,K74&lt;&gt;INT(K74),K74&gt;1000000000,NOT(OR(A74="USD",A74="COP",A74="EUR",A74="MXN",A74="PEN",A74="CLP",A74="ARS",A74="BRL",A74="BOB",A74="UYU",A74="CRC",A74="DOP",A74="GTQ",A74="GBP",A74="CAD")),NOT(OR(D74="7 días",D74="14 días",D74="30 días",D74="60 días",D74="90 días",D74="Mes calendario",D74="Trimestre",D74="Temporada",D74="Año")),NOT(OR(C74="Ecommerce",C74="Tienda física",C74="WhatsApp",C74="Instagram",C74="Marketplace",C74="Restaurante",C74="Servicios",C74="Mayorista",C74="Otro"))),"Datos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válidos",IF(COUNTIFS($A$11:$A$100,A74,$B$11:$B$100,B74,$C$11:$C$100,C74,$D$11:$D$100,D74)&gt;1,"Datos no válidos",IF(L74&lt;'04 Parámetros'!$B$5,"Demanda baja",IF(N74&lt;=0,"Revisar margen",IF(OR(J74&lt;=0,L74&gt;J74),"Capacidad insuficiente",IF(AND(K74&gt;0,P74&gt;'04 Parámetros'!$B$6),"Compra mínima alta","Evaluación preliminar favorable")))))))))))</f>
        <v/>
      </c>
      <c r="R74" s="9" t="str">
        <f>IF(Q74="","",IF(Q74="Completar datos","Completa A:K antes de decidir",IF(Q74="Datos no válidos",IF(COUNTIFS($A$11:$A$100,A74,$B$11:$B$100,B74,$C$11:$C$100,C74,$D$11:$D$100,D74)&gt;1,"Revisa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numéricos"))),IF(Q74="Demanda baja","Validar interés con una prueba pequeña",IF(Q74="Revisar margen","Revisar precio, costo y comisiones",IF(Q74="Capacidad insuficiente","Ajustar capacidad o limitar pedidos",IF(Q74="Compra mínima alta","Negociar lote o hacer preventa; validar caja","Escenario favorable para probar; validar caja y gastos antes de comprar")))))))</f>
        <v/>
      </c>
      <c r="S74" s="25" t="str">
        <f t="shared" si="11"/>
        <v/>
      </c>
    </row>
    <row r="75" spans="1:19" ht="25.95" customHeight="1">
      <c r="A75" s="26"/>
      <c r="B75" s="27"/>
      <c r="C75" s="28"/>
      <c r="D75" s="28"/>
      <c r="E75" s="29"/>
      <c r="F75" s="30"/>
      <c r="G75" s="31"/>
      <c r="H75" s="32"/>
      <c r="I75" s="30"/>
      <c r="J75" s="29"/>
      <c r="K75" s="29"/>
      <c r="L75" s="18" t="str">
        <f t="shared" ref="L75:L106" si="12">IF(COUNTA(A75:K75)=0,"",IF(OR(COUNTBLANK(A75:K75)&gt;0,COUNT(E75:K75)&lt;&gt;7),"",IF(OR(E75&lt;0,E75&lt;&gt;INT(E75),E75&gt;1000000000,F75&lt;0,F75&gt;1,G75&lt;=0,G75&gt;1000,H75&lt;0,H75&gt;1000000000000,I75&lt;0,I75&gt;1,J75&lt;0,J75&lt;&gt;INT(J75),J75&gt;1000000000,K75&lt;0,K75&lt;&gt;INT(K75),K75&gt;1000000000,NOT(OR(A75="USD",A75="COP",A75="EUR",A75="MXN",A75="PEN",A75="CLP",A75="ARS",A75="BRL",A75="BOB",A75="UYU",A75="CRC",A75="DOP",A75="GTQ",A75="GBP",A75="CAD")),NOT(OR(D75="7 días",D75="14 días",D75="30 días",D75="60 días",D75="90 días",D75="Mes calendario",D75="Trimestre",D75="Temporada",D75="Año")),NOT(OR(C75="Ecommerce",C75="Tienda física",C75="WhatsApp",C75="Instagram",C75="Marketplace",C75="Restaurante",C75="Servicios",C75="Mayorista",C75="Otro"))),"",IF(COUNTIFS($A$11:$A$100,A75,$B$11:$B$100,B75,$C$11:$C$100,C75,$D$11:$D$100,D75)&gt;1,"",E75*F75*G75))))</f>
        <v/>
      </c>
      <c r="M75" s="19" t="str">
        <f t="shared" ref="M75:M106" si="13">IF(ISNUMBER(L75),L75*H75,"")</f>
        <v/>
      </c>
      <c r="N75" s="19" t="str">
        <f t="shared" ref="N75:N106" si="14">IF(ISNUMBER(M75),M75*I75,"")</f>
        <v/>
      </c>
      <c r="O75" s="20" t="str">
        <f t="shared" ref="O75:O100" si="15">IF(AND(ISNUMBER(L75),J75&gt;0),L75/J75,"")</f>
        <v/>
      </c>
      <c r="P75" s="18" t="str">
        <f t="shared" ref="P75:P100" si="16">IF(AND(ISNUMBER(L75),L75&gt;0,K75&gt;0),K75/L75,"")</f>
        <v/>
      </c>
      <c r="Q75" s="6" t="str">
        <f>IF(COUNTA(A75:K75)=0,"",IF(COUNTBLANK(A75:K75)&gt;0,"Completar datos",IF(COUNT(E75:K75)&lt;&gt;7,"Datos no válidos",IF(OR(E75&lt;0,E75&lt;&gt;INT(E75),E75&gt;1000000000,F75&lt;0,F75&gt;1,G75&lt;=0,G75&gt;1000,H75&lt;0,H75&gt;1000000000000,I75&lt;0,I75&gt;1,J75&lt;0,J75&lt;&gt;INT(J75),J75&gt;1000000000,K75&lt;0,K75&lt;&gt;INT(K75),K75&gt;1000000000,NOT(OR(A75="USD",A75="COP",A75="EUR",A75="MXN",A75="PEN",A75="CLP",A75="ARS",A75="BRL",A75="BOB",A75="UYU",A75="CRC",A75="DOP",A75="GTQ",A75="GBP",A75="CAD")),NOT(OR(D75="7 días",D75="14 días",D75="30 días",D75="60 días",D75="90 días",D75="Mes calendario",D75="Trimestre",D75="Temporada",D75="Año")),NOT(OR(C75="Ecommerce",C75="Tienda física",C75="WhatsApp",C75="Instagram",C75="Marketplace",C75="Restaurante",C75="Servicios",C75="Mayorista",C75="Otro"))),"Datos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válidos",IF(COUNTIFS($A$11:$A$100,A75,$B$11:$B$100,B75,$C$11:$C$100,C75,$D$11:$D$100,D75)&gt;1,"Datos no válidos",IF(L75&lt;'04 Parámetros'!$B$5,"Demanda baja",IF(N75&lt;=0,"Revisar margen",IF(OR(J75&lt;=0,L75&gt;J75),"Capacidad insuficiente",IF(AND(K75&gt;0,P75&gt;'04 Parámetros'!$B$6),"Compra mínima alta","Evaluación preliminar favorable")))))))))))</f>
        <v/>
      </c>
      <c r="R75" s="8" t="str">
        <f>IF(Q75="","",IF(Q75="Completar datos","Completa A:K antes de decidir",IF(Q75="Datos no válidos",IF(COUNTIFS($A$11:$A$100,A75,$B$11:$B$100,B75,$C$11:$C$100,C75,$D$11:$D$100,D75)&gt;1,"Revisa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numéricos"))),IF(Q75="Demanda baja","Validar interés con una prueba pequeña",IF(Q75="Revisar margen","Revisar precio, costo y comisiones",IF(Q75="Capacidad insuficiente","Ajustar capacidad o limitar pedidos",IF(Q75="Compra mínima alta","Negociar lote o hacer preventa; validar caja","Escenario favorable para probar; validar caja y gastos antes de comprar")))))))</f>
        <v/>
      </c>
      <c r="S75" s="25" t="str">
        <f t="shared" ref="S75:S100" si="17">IF(COUNTA(A75:K75)=0,"",IF(Q75="Completar datos","Datos incompletos",IF(Q75="Datos no válidos","Datos inválidos",IF(A75&lt;&gt;$B$8,"Moneda distinta",IF(D75&lt;&gt;$E$8,"Período distinto","Comparable")))))</f>
        <v/>
      </c>
    </row>
    <row r="76" spans="1:19" ht="25.95" customHeight="1">
      <c r="A76" s="26"/>
      <c r="B76" s="33"/>
      <c r="C76" s="34"/>
      <c r="D76" s="34"/>
      <c r="E76" s="35"/>
      <c r="F76" s="36"/>
      <c r="G76" s="37"/>
      <c r="H76" s="38"/>
      <c r="I76" s="36"/>
      <c r="J76" s="35"/>
      <c r="K76" s="35"/>
      <c r="L76" s="21" t="str">
        <f t="shared" si="12"/>
        <v/>
      </c>
      <c r="M76" s="22" t="str">
        <f t="shared" si="13"/>
        <v/>
      </c>
      <c r="N76" s="22" t="str">
        <f t="shared" si="14"/>
        <v/>
      </c>
      <c r="O76" s="23" t="str">
        <f t="shared" si="15"/>
        <v/>
      </c>
      <c r="P76" s="21" t="str">
        <f t="shared" si="16"/>
        <v/>
      </c>
      <c r="Q76" s="7" t="str">
        <f>IF(COUNTA(A76:K76)=0,"",IF(COUNTBLANK(A76:K76)&gt;0,"Completar datos",IF(COUNT(E76:K76)&lt;&gt;7,"Datos no válidos",IF(OR(E76&lt;0,E76&lt;&gt;INT(E76),E76&gt;1000000000,F76&lt;0,F76&gt;1,G76&lt;=0,G76&gt;1000,H76&lt;0,H76&gt;1000000000000,I76&lt;0,I76&gt;1,J76&lt;0,J76&lt;&gt;INT(J76),J76&gt;1000000000,K76&lt;0,K76&lt;&gt;INT(K76),K76&gt;1000000000,NOT(OR(A76="USD",A76="COP",A76="EUR",A76="MXN",A76="PEN",A76="CLP",A76="ARS",A76="BRL",A76="BOB",A76="UYU",A76="CRC",A76="DOP",A76="GTQ",A76="GBP",A76="CAD")),NOT(OR(D76="7 días",D76="14 días",D76="30 días",D76="60 días",D76="90 días",D76="Mes calendario",D76="Trimestre",D76="Temporada",D76="Año")),NOT(OR(C76="Ecommerce",C76="Tienda física",C76="WhatsApp",C76="Instagram",C76="Marketplace",C76="Restaurante",C76="Servicios",C76="Mayorista",C76="Otro"))),"Datos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válidos",IF(COUNTIFS($A$11:$A$100,A76,$B$11:$B$100,B76,$C$11:$C$100,C76,$D$11:$D$100,D76)&gt;1,"Datos no válidos",IF(L76&lt;'04 Parámetros'!$B$5,"Demanda baja",IF(N76&lt;=0,"Revisar margen",IF(OR(J76&lt;=0,L76&gt;J76),"Capacidad insuficiente",IF(AND(K76&gt;0,P76&gt;'04 Parámetros'!$B$6),"Compra mínima alta","Evaluación preliminar favorable")))))))))))</f>
        <v/>
      </c>
      <c r="R76" s="9" t="str">
        <f>IF(Q76="","",IF(Q76="Completar datos","Completa A:K antes de decidir",IF(Q76="Datos no válidos",IF(COUNTIFS($A$11:$A$100,A76,$B$11:$B$100,B76,$C$11:$C$100,C76,$D$11:$D$100,D76)&gt;1,"Revisa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numéricos"))),IF(Q76="Demanda baja","Validar interés con una prueba pequeña",IF(Q76="Revisar margen","Revisar precio, costo y comisiones",IF(Q76="Capacidad insuficiente","Ajustar capacidad o limitar pedidos",IF(Q76="Compra mínima alta","Negociar lote o hacer preventa; validar caja","Escenario favorable para probar; validar caja y gastos antes de comprar")))))))</f>
        <v/>
      </c>
      <c r="S76" s="25" t="str">
        <f t="shared" si="17"/>
        <v/>
      </c>
    </row>
    <row r="77" spans="1:19" ht="25.95" customHeight="1">
      <c r="A77" s="26"/>
      <c r="B77" s="27"/>
      <c r="C77" s="28"/>
      <c r="D77" s="28"/>
      <c r="E77" s="29"/>
      <c r="F77" s="30"/>
      <c r="G77" s="31"/>
      <c r="H77" s="32"/>
      <c r="I77" s="30"/>
      <c r="J77" s="29"/>
      <c r="K77" s="29"/>
      <c r="L77" s="18" t="str">
        <f t="shared" si="12"/>
        <v/>
      </c>
      <c r="M77" s="19" t="str">
        <f t="shared" si="13"/>
        <v/>
      </c>
      <c r="N77" s="19" t="str">
        <f t="shared" si="14"/>
        <v/>
      </c>
      <c r="O77" s="20" t="str">
        <f t="shared" si="15"/>
        <v/>
      </c>
      <c r="P77" s="18" t="str">
        <f t="shared" si="16"/>
        <v/>
      </c>
      <c r="Q77" s="6" t="str">
        <f>IF(COUNTA(A77:K77)=0,"",IF(COUNTBLANK(A77:K77)&gt;0,"Completar datos",IF(COUNT(E77:K77)&lt;&gt;7,"Datos no válidos",IF(OR(E77&lt;0,E77&lt;&gt;INT(E77),E77&gt;1000000000,F77&lt;0,F77&gt;1,G77&lt;=0,G77&gt;1000,H77&lt;0,H77&gt;1000000000000,I77&lt;0,I77&gt;1,J77&lt;0,J77&lt;&gt;INT(J77),J77&gt;1000000000,K77&lt;0,K77&lt;&gt;INT(K77),K77&gt;1000000000,NOT(OR(A77="USD",A77="COP",A77="EUR",A77="MXN",A77="PEN",A77="CLP",A77="ARS",A77="BRL",A77="BOB",A77="UYU",A77="CRC",A77="DOP",A77="GTQ",A77="GBP",A77="CAD")),NOT(OR(D77="7 días",D77="14 días",D77="30 días",D77="60 días",D77="90 días",D77="Mes calendario",D77="Trimestre",D77="Temporada",D77="Año")),NOT(OR(C77="Ecommerce",C77="Tienda física",C77="WhatsApp",C77="Instagram",C77="Marketplace",C77="Restaurante",C77="Servicios",C77="Mayorista",C77="Otro"))),"Datos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válidos",IF(COUNTIFS($A$11:$A$100,A77,$B$11:$B$100,B77,$C$11:$C$100,C77,$D$11:$D$100,D77)&gt;1,"Datos no válidos",IF(L77&lt;'04 Parámetros'!$B$5,"Demanda baja",IF(N77&lt;=0,"Revisar margen",IF(OR(J77&lt;=0,L77&gt;J77),"Capacidad insuficiente",IF(AND(K77&gt;0,P77&gt;'04 Parámetros'!$B$6),"Compra mínima alta","Evaluación preliminar favorable")))))))))))</f>
        <v/>
      </c>
      <c r="R77" s="8" t="str">
        <f>IF(Q77="","",IF(Q77="Completar datos","Completa A:K antes de decidir",IF(Q77="Datos no válidos",IF(COUNTIFS($A$11:$A$100,A77,$B$11:$B$100,B77,$C$11:$C$100,C77,$D$11:$D$100,D77)&gt;1,"Revisa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numéricos"))),IF(Q77="Demanda baja","Validar interés con una prueba pequeña",IF(Q77="Revisar margen","Revisar precio, costo y comisiones",IF(Q77="Capacidad insuficiente","Ajustar capacidad o limitar pedidos",IF(Q77="Compra mínima alta","Negociar lote o hacer preventa; validar caja","Escenario favorable para probar; validar caja y gastos antes de comprar")))))))</f>
        <v/>
      </c>
      <c r="S77" s="25" t="str">
        <f t="shared" si="17"/>
        <v/>
      </c>
    </row>
    <row r="78" spans="1:19" ht="25.95" customHeight="1">
      <c r="A78" s="26"/>
      <c r="B78" s="33"/>
      <c r="C78" s="34"/>
      <c r="D78" s="34"/>
      <c r="E78" s="35"/>
      <c r="F78" s="36"/>
      <c r="G78" s="37"/>
      <c r="H78" s="38"/>
      <c r="I78" s="36"/>
      <c r="J78" s="35"/>
      <c r="K78" s="35"/>
      <c r="L78" s="21" t="str">
        <f t="shared" si="12"/>
        <v/>
      </c>
      <c r="M78" s="22" t="str">
        <f t="shared" si="13"/>
        <v/>
      </c>
      <c r="N78" s="22" t="str">
        <f t="shared" si="14"/>
        <v/>
      </c>
      <c r="O78" s="23" t="str">
        <f t="shared" si="15"/>
        <v/>
      </c>
      <c r="P78" s="21" t="str">
        <f t="shared" si="16"/>
        <v/>
      </c>
      <c r="Q78" s="7" t="str">
        <f>IF(COUNTA(A78:K78)=0,"",IF(COUNTBLANK(A78:K78)&gt;0,"Completar datos",IF(COUNT(E78:K78)&lt;&gt;7,"Datos no válidos",IF(OR(E78&lt;0,E78&lt;&gt;INT(E78),E78&gt;1000000000,F78&lt;0,F78&gt;1,G78&lt;=0,G78&gt;1000,H78&lt;0,H78&gt;1000000000000,I78&lt;0,I78&gt;1,J78&lt;0,J78&lt;&gt;INT(J78),J78&gt;1000000000,K78&lt;0,K78&lt;&gt;INT(K78),K78&gt;1000000000,NOT(OR(A78="USD",A78="COP",A78="EUR",A78="MXN",A78="PEN",A78="CLP",A78="ARS",A78="BRL",A78="BOB",A78="UYU",A78="CRC",A78="DOP",A78="GTQ",A78="GBP",A78="CAD")),NOT(OR(D78="7 días",D78="14 días",D78="30 días",D78="60 días",D78="90 días",D78="Mes calendario",D78="Trimestre",D78="Temporada",D78="Año")),NOT(OR(C78="Ecommerce",C78="Tienda física",C78="WhatsApp",C78="Instagram",C78="Marketplace",C78="Restaurante",C78="Servicios",C78="Mayorista",C78="Otro"))),"Datos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válidos",IF(COUNTIFS($A$11:$A$100,A78,$B$11:$B$100,B78,$C$11:$C$100,C78,$D$11:$D$100,D78)&gt;1,"Datos no válidos",IF(L78&lt;'04 Parámetros'!$B$5,"Demanda baja",IF(N78&lt;=0,"Revisar margen",IF(OR(J78&lt;=0,L78&gt;J78),"Capacidad insuficiente",IF(AND(K78&gt;0,P78&gt;'04 Parámetros'!$B$6),"Compra mínima alta","Evaluación preliminar favorable")))))))))))</f>
        <v/>
      </c>
      <c r="R78" s="9" t="str">
        <f>IF(Q78="","",IF(Q78="Completar datos","Completa A:K antes de decidir",IF(Q78="Datos no válidos",IF(COUNTIFS($A$11:$A$100,A78,$B$11:$B$100,B78,$C$11:$C$100,C78,$D$11:$D$100,D78)&gt;1,"Revisa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numéricos"))),IF(Q78="Demanda baja","Validar interés con una prueba pequeña",IF(Q78="Revisar margen","Revisar precio, costo y comisiones",IF(Q78="Capacidad insuficiente","Ajustar capacidad o limitar pedidos",IF(Q78="Compra mínima alta","Negociar lote o hacer preventa; validar caja","Escenario favorable para probar; validar caja y gastos antes de comprar")))))))</f>
        <v/>
      </c>
      <c r="S78" s="25" t="str">
        <f t="shared" si="17"/>
        <v/>
      </c>
    </row>
    <row r="79" spans="1:19" ht="25.95" customHeight="1">
      <c r="A79" s="26"/>
      <c r="B79" s="27"/>
      <c r="C79" s="28"/>
      <c r="D79" s="28"/>
      <c r="E79" s="29"/>
      <c r="F79" s="30"/>
      <c r="G79" s="31"/>
      <c r="H79" s="32"/>
      <c r="I79" s="30"/>
      <c r="J79" s="29"/>
      <c r="K79" s="29"/>
      <c r="L79" s="18" t="str">
        <f t="shared" si="12"/>
        <v/>
      </c>
      <c r="M79" s="19" t="str">
        <f t="shared" si="13"/>
        <v/>
      </c>
      <c r="N79" s="19" t="str">
        <f t="shared" si="14"/>
        <v/>
      </c>
      <c r="O79" s="20" t="str">
        <f t="shared" si="15"/>
        <v/>
      </c>
      <c r="P79" s="18" t="str">
        <f t="shared" si="16"/>
        <v/>
      </c>
      <c r="Q79" s="6" t="str">
        <f>IF(COUNTA(A79:K79)=0,"",IF(COUNTBLANK(A79:K79)&gt;0,"Completar datos",IF(COUNT(E79:K79)&lt;&gt;7,"Datos no válidos",IF(OR(E79&lt;0,E79&lt;&gt;INT(E79),E79&gt;1000000000,F79&lt;0,F79&gt;1,G79&lt;=0,G79&gt;1000,H79&lt;0,H79&gt;1000000000000,I79&lt;0,I79&gt;1,J79&lt;0,J79&lt;&gt;INT(J79),J79&gt;1000000000,K79&lt;0,K79&lt;&gt;INT(K79),K79&gt;1000000000,NOT(OR(A79="USD",A79="COP",A79="EUR",A79="MXN",A79="PEN",A79="CLP",A79="ARS",A79="BRL",A79="BOB",A79="UYU",A79="CRC",A79="DOP",A79="GTQ",A79="GBP",A79="CAD")),NOT(OR(D79="7 días",D79="14 días",D79="30 días",D79="60 días",D79="90 días",D79="Mes calendario",D79="Trimestre",D79="Temporada",D79="Año")),NOT(OR(C79="Ecommerce",C79="Tienda física",C79="WhatsApp",C79="Instagram",C79="Marketplace",C79="Restaurante",C79="Servicios",C79="Mayorista",C79="Otro"))),"Datos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válidos",IF(COUNTIFS($A$11:$A$100,A79,$B$11:$B$100,B79,$C$11:$C$100,C79,$D$11:$D$100,D79)&gt;1,"Datos no válidos",IF(L79&lt;'04 Parámetros'!$B$5,"Demanda baja",IF(N79&lt;=0,"Revisar margen",IF(OR(J79&lt;=0,L79&gt;J79),"Capacidad insuficiente",IF(AND(K79&gt;0,P79&gt;'04 Parámetros'!$B$6),"Compra mínima alta","Evaluación preliminar favorable")))))))))))</f>
        <v/>
      </c>
      <c r="R79" s="8" t="str">
        <f>IF(Q79="","",IF(Q79="Completar datos","Completa A:K antes de decidir",IF(Q79="Datos no válidos",IF(COUNTIFS($A$11:$A$100,A79,$B$11:$B$100,B79,$C$11:$C$100,C79,$D$11:$D$100,D79)&gt;1,"Revisa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numéricos"))),IF(Q79="Demanda baja","Validar interés con una prueba pequeña",IF(Q79="Revisar margen","Revisar precio, costo y comisiones",IF(Q79="Capacidad insuficiente","Ajustar capacidad o limitar pedidos",IF(Q79="Compra mínima alta","Negociar lote o hacer preventa; validar caja","Escenario favorable para probar; validar caja y gastos antes de comprar")))))))</f>
        <v/>
      </c>
      <c r="S79" s="25" t="str">
        <f t="shared" si="17"/>
        <v/>
      </c>
    </row>
    <row r="80" spans="1:19" ht="25.95" customHeight="1">
      <c r="A80" s="26"/>
      <c r="B80" s="33"/>
      <c r="C80" s="34"/>
      <c r="D80" s="34"/>
      <c r="E80" s="35"/>
      <c r="F80" s="36"/>
      <c r="G80" s="37"/>
      <c r="H80" s="38"/>
      <c r="I80" s="36"/>
      <c r="J80" s="35"/>
      <c r="K80" s="35"/>
      <c r="L80" s="21" t="str">
        <f t="shared" si="12"/>
        <v/>
      </c>
      <c r="M80" s="22" t="str">
        <f t="shared" si="13"/>
        <v/>
      </c>
      <c r="N80" s="22" t="str">
        <f t="shared" si="14"/>
        <v/>
      </c>
      <c r="O80" s="23" t="str">
        <f t="shared" si="15"/>
        <v/>
      </c>
      <c r="P80" s="21" t="str">
        <f t="shared" si="16"/>
        <v/>
      </c>
      <c r="Q80" s="7" t="str">
        <f>IF(COUNTA(A80:K80)=0,"",IF(COUNTBLANK(A80:K80)&gt;0,"Completar datos",IF(COUNT(E80:K80)&lt;&gt;7,"Datos no válidos",IF(OR(E80&lt;0,E80&lt;&gt;INT(E80),E80&gt;1000000000,F80&lt;0,F80&gt;1,G80&lt;=0,G80&gt;1000,H80&lt;0,H80&gt;1000000000000,I80&lt;0,I80&gt;1,J80&lt;0,J80&lt;&gt;INT(J80),J80&gt;1000000000,K80&lt;0,K80&lt;&gt;INT(K80),K80&gt;1000000000,NOT(OR(A80="USD",A80="COP",A80="EUR",A80="MXN",A80="PEN",A80="CLP",A80="ARS",A80="BRL",A80="BOB",A80="UYU",A80="CRC",A80="DOP",A80="GTQ",A80="GBP",A80="CAD")),NOT(OR(D80="7 días",D80="14 días",D80="30 días",D80="60 días",D80="90 días",D80="Mes calendario",D80="Trimestre",D80="Temporada",D80="Año")),NOT(OR(C80="Ecommerce",C80="Tienda física",C80="WhatsApp",C80="Instagram",C80="Marketplace",C80="Restaurante",C80="Servicios",C80="Mayorista",C80="Otro"))),"Datos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válidos",IF(COUNTIFS($A$11:$A$100,A80,$B$11:$B$100,B80,$C$11:$C$100,C80,$D$11:$D$100,D80)&gt;1,"Datos no válidos",IF(L80&lt;'04 Parámetros'!$B$5,"Demanda baja",IF(N80&lt;=0,"Revisar margen",IF(OR(J80&lt;=0,L80&gt;J80),"Capacidad insuficiente",IF(AND(K80&gt;0,P80&gt;'04 Parámetros'!$B$6),"Compra mínima alta","Evaluación preliminar favorable")))))))))))</f>
        <v/>
      </c>
      <c r="R80" s="9" t="str">
        <f>IF(Q80="","",IF(Q80="Completar datos","Completa A:K antes de decidir",IF(Q80="Datos no válidos",IF(COUNTIFS($A$11:$A$100,A80,$B$11:$B$100,B80,$C$11:$C$100,C80,$D$11:$D$100,D80)&gt;1,"Revisa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numéricos"))),IF(Q80="Demanda baja","Validar interés con una prueba pequeña",IF(Q80="Revisar margen","Revisar precio, costo y comisiones",IF(Q80="Capacidad insuficiente","Ajustar capacidad o limitar pedidos",IF(Q80="Compra mínima alta","Negociar lote o hacer preventa; validar caja","Escenario favorable para probar; validar caja y gastos antes de comprar")))))))</f>
        <v/>
      </c>
      <c r="S80" s="25" t="str">
        <f t="shared" si="17"/>
        <v/>
      </c>
    </row>
    <row r="81" spans="1:19" ht="25.95" customHeight="1">
      <c r="A81" s="26"/>
      <c r="B81" s="27"/>
      <c r="C81" s="28"/>
      <c r="D81" s="28"/>
      <c r="E81" s="29"/>
      <c r="F81" s="30"/>
      <c r="G81" s="31"/>
      <c r="H81" s="32"/>
      <c r="I81" s="30"/>
      <c r="J81" s="29"/>
      <c r="K81" s="29"/>
      <c r="L81" s="18" t="str">
        <f t="shared" si="12"/>
        <v/>
      </c>
      <c r="M81" s="19" t="str">
        <f t="shared" si="13"/>
        <v/>
      </c>
      <c r="N81" s="19" t="str">
        <f t="shared" si="14"/>
        <v/>
      </c>
      <c r="O81" s="20" t="str">
        <f t="shared" si="15"/>
        <v/>
      </c>
      <c r="P81" s="18" t="str">
        <f t="shared" si="16"/>
        <v/>
      </c>
      <c r="Q81" s="6" t="str">
        <f>IF(COUNTA(A81:K81)=0,"",IF(COUNTBLANK(A81:K81)&gt;0,"Completar datos",IF(COUNT(E81:K81)&lt;&gt;7,"Datos no válidos",IF(OR(E81&lt;0,E81&lt;&gt;INT(E81),E81&gt;1000000000,F81&lt;0,F81&gt;1,G81&lt;=0,G81&gt;1000,H81&lt;0,H81&gt;1000000000000,I81&lt;0,I81&gt;1,J81&lt;0,J81&lt;&gt;INT(J81),J81&gt;1000000000,K81&lt;0,K81&lt;&gt;INT(K81),K81&gt;1000000000,NOT(OR(A81="USD",A81="COP",A81="EUR",A81="MXN",A81="PEN",A81="CLP",A81="ARS",A81="BRL",A81="BOB",A81="UYU",A81="CRC",A81="DOP",A81="GTQ",A81="GBP",A81="CAD")),NOT(OR(D81="7 días",D81="14 días",D81="30 días",D81="60 días",D81="90 días",D81="Mes calendario",D81="Trimestre",D81="Temporada",D81="Año")),NOT(OR(C81="Ecommerce",C81="Tienda física",C81="WhatsApp",C81="Instagram",C81="Marketplace",C81="Restaurante",C81="Servicios",C81="Mayorista",C81="Otro"))),"Datos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válidos",IF(COUNTIFS($A$11:$A$100,A81,$B$11:$B$100,B81,$C$11:$C$100,C81,$D$11:$D$100,D81)&gt;1,"Datos no válidos",IF(L81&lt;'04 Parámetros'!$B$5,"Demanda baja",IF(N81&lt;=0,"Revisar margen",IF(OR(J81&lt;=0,L81&gt;J81),"Capacidad insuficiente",IF(AND(K81&gt;0,P81&gt;'04 Parámetros'!$B$6),"Compra mínima alta","Evaluación preliminar favorable")))))))))))</f>
        <v/>
      </c>
      <c r="R81" s="8" t="str">
        <f>IF(Q81="","",IF(Q81="Completar datos","Completa A:K antes de decidir",IF(Q81="Datos no válidos",IF(COUNTIFS($A$11:$A$100,A81,$B$11:$B$100,B81,$C$11:$C$100,C81,$D$11:$D$100,D81)&gt;1,"Revisa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numéricos"))),IF(Q81="Demanda baja","Validar interés con una prueba pequeña",IF(Q81="Revisar margen","Revisar precio, costo y comisiones",IF(Q81="Capacidad insuficiente","Ajustar capacidad o limitar pedidos",IF(Q81="Compra mínima alta","Negociar lote o hacer preventa; validar caja","Escenario favorable para probar; validar caja y gastos antes de comprar")))))))</f>
        <v/>
      </c>
      <c r="S81" s="25" t="str">
        <f t="shared" si="17"/>
        <v/>
      </c>
    </row>
    <row r="82" spans="1:19" ht="25.95" customHeight="1">
      <c r="A82" s="26"/>
      <c r="B82" s="33"/>
      <c r="C82" s="34"/>
      <c r="D82" s="34"/>
      <c r="E82" s="35"/>
      <c r="F82" s="36"/>
      <c r="G82" s="37"/>
      <c r="H82" s="38"/>
      <c r="I82" s="36"/>
      <c r="J82" s="35"/>
      <c r="K82" s="35"/>
      <c r="L82" s="21" t="str">
        <f t="shared" si="12"/>
        <v/>
      </c>
      <c r="M82" s="22" t="str">
        <f t="shared" si="13"/>
        <v/>
      </c>
      <c r="N82" s="22" t="str">
        <f t="shared" si="14"/>
        <v/>
      </c>
      <c r="O82" s="23" t="str">
        <f t="shared" si="15"/>
        <v/>
      </c>
      <c r="P82" s="21" t="str">
        <f t="shared" si="16"/>
        <v/>
      </c>
      <c r="Q82" s="7" t="str">
        <f>IF(COUNTA(A82:K82)=0,"",IF(COUNTBLANK(A82:K82)&gt;0,"Completar datos",IF(COUNT(E82:K82)&lt;&gt;7,"Datos no válidos",IF(OR(E82&lt;0,E82&lt;&gt;INT(E82),E82&gt;1000000000,F82&lt;0,F82&gt;1,G82&lt;=0,G82&gt;1000,H82&lt;0,H82&gt;1000000000000,I82&lt;0,I82&gt;1,J82&lt;0,J82&lt;&gt;INT(J82),J82&gt;1000000000,K82&lt;0,K82&lt;&gt;INT(K82),K82&gt;1000000000,NOT(OR(A82="USD",A82="COP",A82="EUR",A82="MXN",A82="PEN",A82="CLP",A82="ARS",A82="BRL",A82="BOB",A82="UYU",A82="CRC",A82="DOP",A82="GTQ",A82="GBP",A82="CAD")),NOT(OR(D82="7 días",D82="14 días",D82="30 días",D82="60 días",D82="90 días",D82="Mes calendario",D82="Trimestre",D82="Temporada",D82="Año")),NOT(OR(C82="Ecommerce",C82="Tienda física",C82="WhatsApp",C82="Instagram",C82="Marketplace",C82="Restaurante",C82="Servicios",C82="Mayorista",C82="Otro"))),"Datos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válidos",IF(COUNTIFS($A$11:$A$100,A82,$B$11:$B$100,B82,$C$11:$C$100,C82,$D$11:$D$100,D82)&gt;1,"Datos no válidos",IF(L82&lt;'04 Parámetros'!$B$5,"Demanda baja",IF(N82&lt;=0,"Revisar margen",IF(OR(J82&lt;=0,L82&gt;J82),"Capacidad insuficiente",IF(AND(K82&gt;0,P82&gt;'04 Parámetros'!$B$6),"Compra mínima alta","Evaluación preliminar favorable")))))))))))</f>
        <v/>
      </c>
      <c r="R82" s="9" t="str">
        <f>IF(Q82="","",IF(Q82="Completar datos","Completa A:K antes de decidir",IF(Q82="Datos no válidos",IF(COUNTIFS($A$11:$A$100,A82,$B$11:$B$100,B82,$C$11:$C$100,C82,$D$11:$D$100,D82)&gt;1,"Revisa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numéricos"))),IF(Q82="Demanda baja","Validar interés con una prueba pequeña",IF(Q82="Revisar margen","Revisar precio, costo y comisiones",IF(Q82="Capacidad insuficiente","Ajustar capacidad o limitar pedidos",IF(Q82="Compra mínima alta","Negociar lote o hacer preventa; validar caja","Escenario favorable para probar; validar caja y gastos antes de comprar")))))))</f>
        <v/>
      </c>
      <c r="S82" s="25" t="str">
        <f t="shared" si="17"/>
        <v/>
      </c>
    </row>
    <row r="83" spans="1:19" ht="25.95" customHeight="1">
      <c r="A83" s="26"/>
      <c r="B83" s="27"/>
      <c r="C83" s="28"/>
      <c r="D83" s="28"/>
      <c r="E83" s="29"/>
      <c r="F83" s="30"/>
      <c r="G83" s="31"/>
      <c r="H83" s="32"/>
      <c r="I83" s="30"/>
      <c r="J83" s="29"/>
      <c r="K83" s="29"/>
      <c r="L83" s="18" t="str">
        <f t="shared" si="12"/>
        <v/>
      </c>
      <c r="M83" s="19" t="str">
        <f t="shared" si="13"/>
        <v/>
      </c>
      <c r="N83" s="19" t="str">
        <f t="shared" si="14"/>
        <v/>
      </c>
      <c r="O83" s="20" t="str">
        <f t="shared" si="15"/>
        <v/>
      </c>
      <c r="P83" s="18" t="str">
        <f t="shared" si="16"/>
        <v/>
      </c>
      <c r="Q83" s="6" t="str">
        <f>IF(COUNTA(A83:K83)=0,"",IF(COUNTBLANK(A83:K83)&gt;0,"Completar datos",IF(COUNT(E83:K83)&lt;&gt;7,"Datos no válidos",IF(OR(E83&lt;0,E83&lt;&gt;INT(E83),E83&gt;1000000000,F83&lt;0,F83&gt;1,G83&lt;=0,G83&gt;1000,H83&lt;0,H83&gt;1000000000000,I83&lt;0,I83&gt;1,J83&lt;0,J83&lt;&gt;INT(J83),J83&gt;1000000000,K83&lt;0,K83&lt;&gt;INT(K83),K83&gt;1000000000,NOT(OR(A83="USD",A83="COP",A83="EUR",A83="MXN",A83="PEN",A83="CLP",A83="ARS",A83="BRL",A83="BOB",A83="UYU",A83="CRC",A83="DOP",A83="GTQ",A83="GBP",A83="CAD")),NOT(OR(D83="7 días",D83="14 días",D83="30 días",D83="60 días",D83="90 días",D83="Mes calendario",D83="Trimestre",D83="Temporada",D83="Año")),NOT(OR(C83="Ecommerce",C83="Tienda física",C83="WhatsApp",C83="Instagram",C83="Marketplace",C83="Restaurante",C83="Servicios",C83="Mayorista",C83="Otro"))),"Datos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válidos",IF(COUNTIFS($A$11:$A$100,A83,$B$11:$B$100,B83,$C$11:$C$100,C83,$D$11:$D$100,D83)&gt;1,"Datos no válidos",IF(L83&lt;'04 Parámetros'!$B$5,"Demanda baja",IF(N83&lt;=0,"Revisar margen",IF(OR(J83&lt;=0,L83&gt;J83),"Capacidad insuficiente",IF(AND(K83&gt;0,P83&gt;'04 Parámetros'!$B$6),"Compra mínima alta","Evaluación preliminar favorable")))))))))))</f>
        <v/>
      </c>
      <c r="R83" s="8" t="str">
        <f>IF(Q83="","",IF(Q83="Completar datos","Completa A:K antes de decidir",IF(Q83="Datos no válidos",IF(COUNTIFS($A$11:$A$100,A83,$B$11:$B$100,B83,$C$11:$C$100,C83,$D$11:$D$100,D83)&gt;1,"Revisa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numéricos"))),IF(Q83="Demanda baja","Validar interés con una prueba pequeña",IF(Q83="Revisar margen","Revisar precio, costo y comisiones",IF(Q83="Capacidad insuficiente","Ajustar capacidad o limitar pedidos",IF(Q83="Compra mínima alta","Negociar lote o hacer preventa; validar caja","Escenario favorable para probar; validar caja y gastos antes de comprar")))))))</f>
        <v/>
      </c>
      <c r="S83" s="25" t="str">
        <f t="shared" si="17"/>
        <v/>
      </c>
    </row>
    <row r="84" spans="1:19" ht="25.95" customHeight="1">
      <c r="A84" s="26"/>
      <c r="B84" s="33"/>
      <c r="C84" s="34"/>
      <c r="D84" s="34"/>
      <c r="E84" s="35"/>
      <c r="F84" s="36"/>
      <c r="G84" s="37"/>
      <c r="H84" s="38"/>
      <c r="I84" s="36"/>
      <c r="J84" s="35"/>
      <c r="K84" s="35"/>
      <c r="L84" s="21" t="str">
        <f t="shared" si="12"/>
        <v/>
      </c>
      <c r="M84" s="22" t="str">
        <f t="shared" si="13"/>
        <v/>
      </c>
      <c r="N84" s="22" t="str">
        <f t="shared" si="14"/>
        <v/>
      </c>
      <c r="O84" s="23" t="str">
        <f t="shared" si="15"/>
        <v/>
      </c>
      <c r="P84" s="21" t="str">
        <f t="shared" si="16"/>
        <v/>
      </c>
      <c r="Q84" s="7" t="str">
        <f>IF(COUNTA(A84:K84)=0,"",IF(COUNTBLANK(A84:K84)&gt;0,"Completar datos",IF(COUNT(E84:K84)&lt;&gt;7,"Datos no válidos",IF(OR(E84&lt;0,E84&lt;&gt;INT(E84),E84&gt;1000000000,F84&lt;0,F84&gt;1,G84&lt;=0,G84&gt;1000,H84&lt;0,H84&gt;1000000000000,I84&lt;0,I84&gt;1,J84&lt;0,J84&lt;&gt;INT(J84),J84&gt;1000000000,K84&lt;0,K84&lt;&gt;INT(K84),K84&gt;1000000000,NOT(OR(A84="USD",A84="COP",A84="EUR",A84="MXN",A84="PEN",A84="CLP",A84="ARS",A84="BRL",A84="BOB",A84="UYU",A84="CRC",A84="DOP",A84="GTQ",A84="GBP",A84="CAD")),NOT(OR(D84="7 días",D84="14 días",D84="30 días",D84="60 días",D84="90 días",D84="Mes calendario",D84="Trimestre",D84="Temporada",D84="Año")),NOT(OR(C84="Ecommerce",C84="Tienda física",C84="WhatsApp",C84="Instagram",C84="Marketplace",C84="Restaurante",C84="Servicios",C84="Mayorista",C84="Otro"))),"Datos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válidos",IF(COUNTIFS($A$11:$A$100,A84,$B$11:$B$100,B84,$C$11:$C$100,C84,$D$11:$D$100,D84)&gt;1,"Datos no válidos",IF(L84&lt;'04 Parámetros'!$B$5,"Demanda baja",IF(N84&lt;=0,"Revisar margen",IF(OR(J84&lt;=0,L84&gt;J84),"Capacidad insuficiente",IF(AND(K84&gt;0,P84&gt;'04 Parámetros'!$B$6),"Compra mínima alta","Evaluación preliminar favorable")))))))))))</f>
        <v/>
      </c>
      <c r="R84" s="9" t="str">
        <f>IF(Q84="","",IF(Q84="Completar datos","Completa A:K antes de decidir",IF(Q84="Datos no válidos",IF(COUNTIFS($A$11:$A$100,A84,$B$11:$B$100,B84,$C$11:$C$100,C84,$D$11:$D$100,D84)&gt;1,"Revisa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numéricos"))),IF(Q84="Demanda baja","Validar interés con una prueba pequeña",IF(Q84="Revisar margen","Revisar precio, costo y comisiones",IF(Q84="Capacidad insuficiente","Ajustar capacidad o limitar pedidos",IF(Q84="Compra mínima alta","Negociar lote o hacer preventa; validar caja","Escenario favorable para probar; validar caja y gastos antes de comprar")))))))</f>
        <v/>
      </c>
      <c r="S84" s="25" t="str">
        <f t="shared" si="17"/>
        <v/>
      </c>
    </row>
    <row r="85" spans="1:19" ht="25.95" customHeight="1">
      <c r="A85" s="26"/>
      <c r="B85" s="27"/>
      <c r="C85" s="28"/>
      <c r="D85" s="28"/>
      <c r="E85" s="29"/>
      <c r="F85" s="30"/>
      <c r="G85" s="31"/>
      <c r="H85" s="32"/>
      <c r="I85" s="30"/>
      <c r="J85" s="29"/>
      <c r="K85" s="29"/>
      <c r="L85" s="18" t="str">
        <f t="shared" si="12"/>
        <v/>
      </c>
      <c r="M85" s="19" t="str">
        <f t="shared" si="13"/>
        <v/>
      </c>
      <c r="N85" s="19" t="str">
        <f t="shared" si="14"/>
        <v/>
      </c>
      <c r="O85" s="20" t="str">
        <f t="shared" si="15"/>
        <v/>
      </c>
      <c r="P85" s="18" t="str">
        <f t="shared" si="16"/>
        <v/>
      </c>
      <c r="Q85" s="6" t="str">
        <f>IF(COUNTA(A85:K85)=0,"",IF(COUNTBLANK(A85:K85)&gt;0,"Completar datos",IF(COUNT(E85:K85)&lt;&gt;7,"Datos no válidos",IF(OR(E85&lt;0,E85&lt;&gt;INT(E85),E85&gt;1000000000,F85&lt;0,F85&gt;1,G85&lt;=0,G85&gt;1000,H85&lt;0,H85&gt;1000000000000,I85&lt;0,I85&gt;1,J85&lt;0,J85&lt;&gt;INT(J85),J85&gt;1000000000,K85&lt;0,K85&lt;&gt;INT(K85),K85&gt;1000000000,NOT(OR(A85="USD",A85="COP",A85="EUR",A85="MXN",A85="PEN",A85="CLP",A85="ARS",A85="BRL",A85="BOB",A85="UYU",A85="CRC",A85="DOP",A85="GTQ",A85="GBP",A85="CAD")),NOT(OR(D85="7 días",D85="14 días",D85="30 días",D85="60 días",D85="90 días",D85="Mes calendario",D85="Trimestre",D85="Temporada",D85="Año")),NOT(OR(C85="Ecommerce",C85="Tienda física",C85="WhatsApp",C85="Instagram",C85="Marketplace",C85="Restaurante",C85="Servicios",C85="Mayorista",C85="Otro"))),"Datos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válidos",IF(COUNTIFS($A$11:$A$100,A85,$B$11:$B$100,B85,$C$11:$C$100,C85,$D$11:$D$100,D85)&gt;1,"Datos no válidos",IF(L85&lt;'04 Parámetros'!$B$5,"Demanda baja",IF(N85&lt;=0,"Revisar margen",IF(OR(J85&lt;=0,L85&gt;J85),"Capacidad insuficiente",IF(AND(K85&gt;0,P85&gt;'04 Parámetros'!$B$6),"Compra mínima alta","Evaluación preliminar favorable")))))))))))</f>
        <v/>
      </c>
      <c r="R85" s="8" t="str">
        <f>IF(Q85="","",IF(Q85="Completar datos","Completa A:K antes de decidir",IF(Q85="Datos no válidos",IF(COUNTIFS($A$11:$A$100,A85,$B$11:$B$100,B85,$C$11:$C$100,C85,$D$11:$D$100,D85)&gt;1,"Revisa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numéricos"))),IF(Q85="Demanda baja","Validar interés con una prueba pequeña",IF(Q85="Revisar margen","Revisar precio, costo y comisiones",IF(Q85="Capacidad insuficiente","Ajustar capacidad o limitar pedidos",IF(Q85="Compra mínima alta","Negociar lote o hacer preventa; validar caja","Escenario favorable para probar; validar caja y gastos antes de comprar")))))))</f>
        <v/>
      </c>
      <c r="S85" s="25" t="str">
        <f t="shared" si="17"/>
        <v/>
      </c>
    </row>
    <row r="86" spans="1:19" ht="25.95" customHeight="1">
      <c r="A86" s="26"/>
      <c r="B86" s="33"/>
      <c r="C86" s="34"/>
      <c r="D86" s="34"/>
      <c r="E86" s="35"/>
      <c r="F86" s="36"/>
      <c r="G86" s="37"/>
      <c r="H86" s="38"/>
      <c r="I86" s="36"/>
      <c r="J86" s="35"/>
      <c r="K86" s="35"/>
      <c r="L86" s="21" t="str">
        <f t="shared" si="12"/>
        <v/>
      </c>
      <c r="M86" s="22" t="str">
        <f t="shared" si="13"/>
        <v/>
      </c>
      <c r="N86" s="22" t="str">
        <f t="shared" si="14"/>
        <v/>
      </c>
      <c r="O86" s="23" t="str">
        <f t="shared" si="15"/>
        <v/>
      </c>
      <c r="P86" s="21" t="str">
        <f t="shared" si="16"/>
        <v/>
      </c>
      <c r="Q86" s="7" t="str">
        <f>IF(COUNTA(A86:K86)=0,"",IF(COUNTBLANK(A86:K86)&gt;0,"Completar datos",IF(COUNT(E86:K86)&lt;&gt;7,"Datos no válidos",IF(OR(E86&lt;0,E86&lt;&gt;INT(E86),E86&gt;1000000000,F86&lt;0,F86&gt;1,G86&lt;=0,G86&gt;1000,H86&lt;0,H86&gt;1000000000000,I86&lt;0,I86&gt;1,J86&lt;0,J86&lt;&gt;INT(J86),J86&gt;1000000000,K86&lt;0,K86&lt;&gt;INT(K86),K86&gt;1000000000,NOT(OR(A86="USD",A86="COP",A86="EUR",A86="MXN",A86="PEN",A86="CLP",A86="ARS",A86="BRL",A86="BOB",A86="UYU",A86="CRC",A86="DOP",A86="GTQ",A86="GBP",A86="CAD")),NOT(OR(D86="7 días",D86="14 días",D86="30 días",D86="60 días",D86="90 días",D86="Mes calendario",D86="Trimestre",D86="Temporada",D86="Año")),NOT(OR(C86="Ecommerce",C86="Tienda física",C86="WhatsApp",C86="Instagram",C86="Marketplace",C86="Restaurante",C86="Servicios",C86="Mayorista",C86="Otro"))),"Datos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válidos",IF(COUNTIFS($A$11:$A$100,A86,$B$11:$B$100,B86,$C$11:$C$100,C86,$D$11:$D$100,D86)&gt;1,"Datos no válidos",IF(L86&lt;'04 Parámetros'!$B$5,"Demanda baja",IF(N86&lt;=0,"Revisar margen",IF(OR(J86&lt;=0,L86&gt;J86),"Capacidad insuficiente",IF(AND(K86&gt;0,P86&gt;'04 Parámetros'!$B$6),"Compra mínima alta","Evaluación preliminar favorable")))))))))))</f>
        <v/>
      </c>
      <c r="R86" s="9" t="str">
        <f>IF(Q86="","",IF(Q86="Completar datos","Completa A:K antes de decidir",IF(Q86="Datos no válidos",IF(COUNTIFS($A$11:$A$100,A86,$B$11:$B$100,B86,$C$11:$C$100,C86,$D$11:$D$100,D86)&gt;1,"Revisa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numéricos"))),IF(Q86="Demanda baja","Validar interés con una prueba pequeña",IF(Q86="Revisar margen","Revisar precio, costo y comisiones",IF(Q86="Capacidad insuficiente","Ajustar capacidad o limitar pedidos",IF(Q86="Compra mínima alta","Negociar lote o hacer preventa; validar caja","Escenario favorable para probar; validar caja y gastos antes de comprar")))))))</f>
        <v/>
      </c>
      <c r="S86" s="25" t="str">
        <f t="shared" si="17"/>
        <v/>
      </c>
    </row>
    <row r="87" spans="1:19" ht="25.95" customHeight="1">
      <c r="A87" s="26"/>
      <c r="B87" s="27"/>
      <c r="C87" s="28"/>
      <c r="D87" s="28"/>
      <c r="E87" s="29"/>
      <c r="F87" s="30"/>
      <c r="G87" s="31"/>
      <c r="H87" s="32"/>
      <c r="I87" s="30"/>
      <c r="J87" s="29"/>
      <c r="K87" s="29"/>
      <c r="L87" s="18" t="str">
        <f t="shared" si="12"/>
        <v/>
      </c>
      <c r="M87" s="19" t="str">
        <f t="shared" si="13"/>
        <v/>
      </c>
      <c r="N87" s="19" t="str">
        <f t="shared" si="14"/>
        <v/>
      </c>
      <c r="O87" s="20" t="str">
        <f t="shared" si="15"/>
        <v/>
      </c>
      <c r="P87" s="18" t="str">
        <f t="shared" si="16"/>
        <v/>
      </c>
      <c r="Q87" s="6" t="str">
        <f>IF(COUNTA(A87:K87)=0,"",IF(COUNTBLANK(A87:K87)&gt;0,"Completar datos",IF(COUNT(E87:K87)&lt;&gt;7,"Datos no válidos",IF(OR(E87&lt;0,E87&lt;&gt;INT(E87),E87&gt;1000000000,F87&lt;0,F87&gt;1,G87&lt;=0,G87&gt;1000,H87&lt;0,H87&gt;1000000000000,I87&lt;0,I87&gt;1,J87&lt;0,J87&lt;&gt;INT(J87),J87&gt;1000000000,K87&lt;0,K87&lt;&gt;INT(K87),K87&gt;1000000000,NOT(OR(A87="USD",A87="COP",A87="EUR",A87="MXN",A87="PEN",A87="CLP",A87="ARS",A87="BRL",A87="BOB",A87="UYU",A87="CRC",A87="DOP",A87="GTQ",A87="GBP",A87="CAD")),NOT(OR(D87="7 días",D87="14 días",D87="30 días",D87="60 días",D87="90 días",D87="Mes calendario",D87="Trimestre",D87="Temporada",D87="Año")),NOT(OR(C87="Ecommerce",C87="Tienda física",C87="WhatsApp",C87="Instagram",C87="Marketplace",C87="Restaurante",C87="Servicios",C87="Mayorista",C87="Otro"))),"Datos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válidos",IF(COUNTIFS($A$11:$A$100,A87,$B$11:$B$100,B87,$C$11:$C$100,C87,$D$11:$D$100,D87)&gt;1,"Datos no válidos",IF(L87&lt;'04 Parámetros'!$B$5,"Demanda baja",IF(N87&lt;=0,"Revisar margen",IF(OR(J87&lt;=0,L87&gt;J87),"Capacidad insuficiente",IF(AND(K87&gt;0,P87&gt;'04 Parámetros'!$B$6),"Compra mínima alta","Evaluación preliminar favorable")))))))))))</f>
        <v/>
      </c>
      <c r="R87" s="8" t="str">
        <f>IF(Q87="","",IF(Q87="Completar datos","Completa A:K antes de decidir",IF(Q87="Datos no válidos",IF(COUNTIFS($A$11:$A$100,A87,$B$11:$B$100,B87,$C$11:$C$100,C87,$D$11:$D$100,D87)&gt;1,"Revisa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numéricos"))),IF(Q87="Demanda baja","Validar interés con una prueba pequeña",IF(Q87="Revisar margen","Revisar precio, costo y comisiones",IF(Q87="Capacidad insuficiente","Ajustar capacidad o limitar pedidos",IF(Q87="Compra mínima alta","Negociar lote o hacer preventa; validar caja","Escenario favorable para probar; validar caja y gastos antes de comprar")))))))</f>
        <v/>
      </c>
      <c r="S87" s="25" t="str">
        <f t="shared" si="17"/>
        <v/>
      </c>
    </row>
    <row r="88" spans="1:19" ht="25.95" customHeight="1">
      <c r="A88" s="26"/>
      <c r="B88" s="33"/>
      <c r="C88" s="34"/>
      <c r="D88" s="34"/>
      <c r="E88" s="35"/>
      <c r="F88" s="36"/>
      <c r="G88" s="37"/>
      <c r="H88" s="38"/>
      <c r="I88" s="36"/>
      <c r="J88" s="35"/>
      <c r="K88" s="35"/>
      <c r="L88" s="21" t="str">
        <f t="shared" si="12"/>
        <v/>
      </c>
      <c r="M88" s="22" t="str">
        <f t="shared" si="13"/>
        <v/>
      </c>
      <c r="N88" s="22" t="str">
        <f t="shared" si="14"/>
        <v/>
      </c>
      <c r="O88" s="23" t="str">
        <f t="shared" si="15"/>
        <v/>
      </c>
      <c r="P88" s="21" t="str">
        <f t="shared" si="16"/>
        <v/>
      </c>
      <c r="Q88" s="7" t="str">
        <f>IF(COUNTA(A88:K88)=0,"",IF(COUNTBLANK(A88:K88)&gt;0,"Completar datos",IF(COUNT(E88:K88)&lt;&gt;7,"Datos no válidos",IF(OR(E88&lt;0,E88&lt;&gt;INT(E88),E88&gt;1000000000,F88&lt;0,F88&gt;1,G88&lt;=0,G88&gt;1000,H88&lt;0,H88&gt;1000000000000,I88&lt;0,I88&gt;1,J88&lt;0,J88&lt;&gt;INT(J88),J88&gt;1000000000,K88&lt;0,K88&lt;&gt;INT(K88),K88&gt;1000000000,NOT(OR(A88="USD",A88="COP",A88="EUR",A88="MXN",A88="PEN",A88="CLP",A88="ARS",A88="BRL",A88="BOB",A88="UYU",A88="CRC",A88="DOP",A88="GTQ",A88="GBP",A88="CAD")),NOT(OR(D88="7 días",D88="14 días",D88="30 días",D88="60 días",D88="90 días",D88="Mes calendario",D88="Trimestre",D88="Temporada",D88="Año")),NOT(OR(C88="Ecommerce",C88="Tienda física",C88="WhatsApp",C88="Instagram",C88="Marketplace",C88="Restaurante",C88="Servicios",C88="Mayorista",C88="Otro"))),"Datos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válidos",IF(COUNTIFS($A$11:$A$100,A88,$B$11:$B$100,B88,$C$11:$C$100,C88,$D$11:$D$100,D88)&gt;1,"Datos no válidos",IF(L88&lt;'04 Parámetros'!$B$5,"Demanda baja",IF(N88&lt;=0,"Revisar margen",IF(OR(J88&lt;=0,L88&gt;J88),"Capacidad insuficiente",IF(AND(K88&gt;0,P88&gt;'04 Parámetros'!$B$6),"Compra mínima alta","Evaluación preliminar favorable")))))))))))</f>
        <v/>
      </c>
      <c r="R88" s="9" t="str">
        <f>IF(Q88="","",IF(Q88="Completar datos","Completa A:K antes de decidir",IF(Q88="Datos no válidos",IF(COUNTIFS($A$11:$A$100,A88,$B$11:$B$100,B88,$C$11:$C$100,C88,$D$11:$D$100,D88)&gt;1,"Revisa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numéricos"))),IF(Q88="Demanda baja","Validar interés con una prueba pequeña",IF(Q88="Revisar margen","Revisar precio, costo y comisiones",IF(Q88="Capacidad insuficiente","Ajustar capacidad o limitar pedidos",IF(Q88="Compra mínima alta","Negociar lote o hacer preventa; validar caja","Escenario favorable para probar; validar caja y gastos antes de comprar")))))))</f>
        <v/>
      </c>
      <c r="S88" s="25" t="str">
        <f t="shared" si="17"/>
        <v/>
      </c>
    </row>
    <row r="89" spans="1:19" ht="25.95" customHeight="1">
      <c r="A89" s="26"/>
      <c r="B89" s="27"/>
      <c r="C89" s="28"/>
      <c r="D89" s="28"/>
      <c r="E89" s="29"/>
      <c r="F89" s="30"/>
      <c r="G89" s="31"/>
      <c r="H89" s="32"/>
      <c r="I89" s="30"/>
      <c r="J89" s="29"/>
      <c r="K89" s="29"/>
      <c r="L89" s="18" t="str">
        <f t="shared" si="12"/>
        <v/>
      </c>
      <c r="M89" s="19" t="str">
        <f t="shared" si="13"/>
        <v/>
      </c>
      <c r="N89" s="19" t="str">
        <f t="shared" si="14"/>
        <v/>
      </c>
      <c r="O89" s="20" t="str">
        <f t="shared" si="15"/>
        <v/>
      </c>
      <c r="P89" s="18" t="str">
        <f t="shared" si="16"/>
        <v/>
      </c>
      <c r="Q89" s="6" t="str">
        <f>IF(COUNTA(A89:K89)=0,"",IF(COUNTBLANK(A89:K89)&gt;0,"Completar datos",IF(COUNT(E89:K89)&lt;&gt;7,"Datos no válidos",IF(OR(E89&lt;0,E89&lt;&gt;INT(E89),E89&gt;1000000000,F89&lt;0,F89&gt;1,G89&lt;=0,G89&gt;1000,H89&lt;0,H89&gt;1000000000000,I89&lt;0,I89&gt;1,J89&lt;0,J89&lt;&gt;INT(J89),J89&gt;1000000000,K89&lt;0,K89&lt;&gt;INT(K89),K89&gt;1000000000,NOT(OR(A89="USD",A89="COP",A89="EUR",A89="MXN",A89="PEN",A89="CLP",A89="ARS",A89="BRL",A89="BOB",A89="UYU",A89="CRC",A89="DOP",A89="GTQ",A89="GBP",A89="CAD")),NOT(OR(D89="7 días",D89="14 días",D89="30 días",D89="60 días",D89="90 días",D89="Mes calendario",D89="Trimestre",D89="Temporada",D89="Año")),NOT(OR(C89="Ecommerce",C89="Tienda física",C89="WhatsApp",C89="Instagram",C89="Marketplace",C89="Restaurante",C89="Servicios",C89="Mayorista",C89="Otro"))),"Datos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válidos",IF(COUNTIFS($A$11:$A$100,A89,$B$11:$B$100,B89,$C$11:$C$100,C89,$D$11:$D$100,D89)&gt;1,"Datos no válidos",IF(L89&lt;'04 Parámetros'!$B$5,"Demanda baja",IF(N89&lt;=0,"Revisar margen",IF(OR(J89&lt;=0,L89&gt;J89),"Capacidad insuficiente",IF(AND(K89&gt;0,P89&gt;'04 Parámetros'!$B$6),"Compra mínima alta","Evaluación preliminar favorable")))))))))))</f>
        <v/>
      </c>
      <c r="R89" s="8" t="str">
        <f>IF(Q89="","",IF(Q89="Completar datos","Completa A:K antes de decidir",IF(Q89="Datos no válidos",IF(COUNTIFS($A$11:$A$100,A89,$B$11:$B$100,B89,$C$11:$C$100,C89,$D$11:$D$100,D89)&gt;1,"Revisa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numéricos"))),IF(Q89="Demanda baja","Validar interés con una prueba pequeña",IF(Q89="Revisar margen","Revisar precio, costo y comisiones",IF(Q89="Capacidad insuficiente","Ajustar capacidad o limitar pedidos",IF(Q89="Compra mínima alta","Negociar lote o hacer preventa; validar caja","Escenario favorable para probar; validar caja y gastos antes de comprar")))))))</f>
        <v/>
      </c>
      <c r="S89" s="25" t="str">
        <f t="shared" si="17"/>
        <v/>
      </c>
    </row>
    <row r="90" spans="1:19" ht="25.95" customHeight="1">
      <c r="A90" s="26"/>
      <c r="B90" s="33"/>
      <c r="C90" s="34"/>
      <c r="D90" s="34"/>
      <c r="E90" s="35"/>
      <c r="F90" s="36"/>
      <c r="G90" s="37"/>
      <c r="H90" s="38"/>
      <c r="I90" s="36"/>
      <c r="J90" s="35"/>
      <c r="K90" s="35"/>
      <c r="L90" s="21" t="str">
        <f t="shared" si="12"/>
        <v/>
      </c>
      <c r="M90" s="22" t="str">
        <f t="shared" si="13"/>
        <v/>
      </c>
      <c r="N90" s="22" t="str">
        <f t="shared" si="14"/>
        <v/>
      </c>
      <c r="O90" s="23" t="str">
        <f t="shared" si="15"/>
        <v/>
      </c>
      <c r="P90" s="21" t="str">
        <f t="shared" si="16"/>
        <v/>
      </c>
      <c r="Q90" s="7" t="str">
        <f>IF(COUNTA(A90:K90)=0,"",IF(COUNTBLANK(A90:K90)&gt;0,"Completar datos",IF(COUNT(E90:K90)&lt;&gt;7,"Datos no válidos",IF(OR(E90&lt;0,E90&lt;&gt;INT(E90),E90&gt;1000000000,F90&lt;0,F90&gt;1,G90&lt;=0,G90&gt;1000,H90&lt;0,H90&gt;1000000000000,I90&lt;0,I90&gt;1,J90&lt;0,J90&lt;&gt;INT(J90),J90&gt;1000000000,K90&lt;0,K90&lt;&gt;INT(K90),K90&gt;1000000000,NOT(OR(A90="USD",A90="COP",A90="EUR",A90="MXN",A90="PEN",A90="CLP",A90="ARS",A90="BRL",A90="BOB",A90="UYU",A90="CRC",A90="DOP",A90="GTQ",A90="GBP",A90="CAD")),NOT(OR(D90="7 días",D90="14 días",D90="30 días",D90="60 días",D90="90 días",D90="Mes calendario",D90="Trimestre",D90="Temporada",D90="Año")),NOT(OR(C90="Ecommerce",C90="Tienda física",C90="WhatsApp",C90="Instagram",C90="Marketplace",C90="Restaurante",C90="Servicios",C90="Mayorista",C90="Otro"))),"Datos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válidos",IF(COUNTIFS($A$11:$A$100,A90,$B$11:$B$100,B90,$C$11:$C$100,C90,$D$11:$D$100,D90)&gt;1,"Datos no válidos",IF(L90&lt;'04 Parámetros'!$B$5,"Demanda baja",IF(N90&lt;=0,"Revisar margen",IF(OR(J90&lt;=0,L90&gt;J90),"Capacidad insuficiente",IF(AND(K90&gt;0,P90&gt;'04 Parámetros'!$B$6),"Compra mínima alta","Evaluación preliminar favorable")))))))))))</f>
        <v/>
      </c>
      <c r="R90" s="9" t="str">
        <f>IF(Q90="","",IF(Q90="Completar datos","Completa A:K antes de decidir",IF(Q90="Datos no válidos",IF(COUNTIFS($A$11:$A$100,A90,$B$11:$B$100,B90,$C$11:$C$100,C90,$D$11:$D$100,D90)&gt;1,"Revisa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numéricos"))),IF(Q90="Demanda baja","Validar interés con una prueba pequeña",IF(Q90="Revisar margen","Revisar precio, costo y comisiones",IF(Q90="Capacidad insuficiente","Ajustar capacidad o limitar pedidos",IF(Q90="Compra mínima alta","Negociar lote o hacer preventa; validar caja","Escenario favorable para probar; validar caja y gastos antes de comprar")))))))</f>
        <v/>
      </c>
      <c r="S90" s="25" t="str">
        <f t="shared" si="17"/>
        <v/>
      </c>
    </row>
    <row r="91" spans="1:19" ht="25.95" customHeight="1">
      <c r="A91" s="26"/>
      <c r="B91" s="27"/>
      <c r="C91" s="28"/>
      <c r="D91" s="28"/>
      <c r="E91" s="29"/>
      <c r="F91" s="30"/>
      <c r="G91" s="31"/>
      <c r="H91" s="32"/>
      <c r="I91" s="30"/>
      <c r="J91" s="29"/>
      <c r="K91" s="29"/>
      <c r="L91" s="18" t="str">
        <f t="shared" si="12"/>
        <v/>
      </c>
      <c r="M91" s="19" t="str">
        <f t="shared" si="13"/>
        <v/>
      </c>
      <c r="N91" s="19" t="str">
        <f t="shared" si="14"/>
        <v/>
      </c>
      <c r="O91" s="20" t="str">
        <f t="shared" si="15"/>
        <v/>
      </c>
      <c r="P91" s="18" t="str">
        <f t="shared" si="16"/>
        <v/>
      </c>
      <c r="Q91" s="6" t="str">
        <f>IF(COUNTA(A91:K91)=0,"",IF(COUNTBLANK(A91:K91)&gt;0,"Completar datos",IF(COUNT(E91:K91)&lt;&gt;7,"Datos no válidos",IF(OR(E91&lt;0,E91&lt;&gt;INT(E91),E91&gt;1000000000,F91&lt;0,F91&gt;1,G91&lt;=0,G91&gt;1000,H91&lt;0,H91&gt;1000000000000,I91&lt;0,I91&gt;1,J91&lt;0,J91&lt;&gt;INT(J91),J91&gt;1000000000,K91&lt;0,K91&lt;&gt;INT(K91),K91&gt;1000000000,NOT(OR(A91="USD",A91="COP",A91="EUR",A91="MXN",A91="PEN",A91="CLP",A91="ARS",A91="BRL",A91="BOB",A91="UYU",A91="CRC",A91="DOP",A91="GTQ",A91="GBP",A91="CAD")),NOT(OR(D91="7 días",D91="14 días",D91="30 días",D91="60 días",D91="90 días",D91="Mes calendario",D91="Trimestre",D91="Temporada",D91="Año")),NOT(OR(C91="Ecommerce",C91="Tienda física",C91="WhatsApp",C91="Instagram",C91="Marketplace",C91="Restaurante",C91="Servicios",C91="Mayorista",C91="Otro"))),"Datos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válidos",IF(COUNTIFS($A$11:$A$100,A91,$B$11:$B$100,B91,$C$11:$C$100,C91,$D$11:$D$100,D91)&gt;1,"Datos no válidos",IF(L91&lt;'04 Parámetros'!$B$5,"Demanda baja",IF(N91&lt;=0,"Revisar margen",IF(OR(J91&lt;=0,L91&gt;J91),"Capacidad insuficiente",IF(AND(K91&gt;0,P91&gt;'04 Parámetros'!$B$6),"Compra mínima alta","Evaluación preliminar favorable")))))))))))</f>
        <v/>
      </c>
      <c r="R91" s="8" t="str">
        <f>IF(Q91="","",IF(Q91="Completar datos","Completa A:K antes de decidir",IF(Q91="Datos no válidos",IF(COUNTIFS($A$11:$A$100,A91,$B$11:$B$100,B91,$C$11:$C$100,C91,$D$11:$D$100,D91)&gt;1,"Revisa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numéricos"))),IF(Q91="Demanda baja","Validar interés con una prueba pequeña",IF(Q91="Revisar margen","Revisar precio, costo y comisiones",IF(Q91="Capacidad insuficiente","Ajustar capacidad o limitar pedidos",IF(Q91="Compra mínima alta","Negociar lote o hacer preventa; validar caja","Escenario favorable para probar; validar caja y gastos antes de comprar")))))))</f>
        <v/>
      </c>
      <c r="S91" s="25" t="str">
        <f t="shared" si="17"/>
        <v/>
      </c>
    </row>
    <row r="92" spans="1:19" ht="25.95" customHeight="1">
      <c r="A92" s="26"/>
      <c r="B92" s="33"/>
      <c r="C92" s="34"/>
      <c r="D92" s="34"/>
      <c r="E92" s="35"/>
      <c r="F92" s="36"/>
      <c r="G92" s="37"/>
      <c r="H92" s="38"/>
      <c r="I92" s="36"/>
      <c r="J92" s="35"/>
      <c r="K92" s="35"/>
      <c r="L92" s="21" t="str">
        <f t="shared" si="12"/>
        <v/>
      </c>
      <c r="M92" s="22" t="str">
        <f t="shared" si="13"/>
        <v/>
      </c>
      <c r="N92" s="22" t="str">
        <f t="shared" si="14"/>
        <v/>
      </c>
      <c r="O92" s="23" t="str">
        <f t="shared" si="15"/>
        <v/>
      </c>
      <c r="P92" s="21" t="str">
        <f t="shared" si="16"/>
        <v/>
      </c>
      <c r="Q92" s="7" t="str">
        <f>IF(COUNTA(A92:K92)=0,"",IF(COUNTBLANK(A92:K92)&gt;0,"Completar datos",IF(COUNT(E92:K92)&lt;&gt;7,"Datos no válidos",IF(OR(E92&lt;0,E92&lt;&gt;INT(E92),E92&gt;1000000000,F92&lt;0,F92&gt;1,G92&lt;=0,G92&gt;1000,H92&lt;0,H92&gt;1000000000000,I92&lt;0,I92&gt;1,J92&lt;0,J92&lt;&gt;INT(J92),J92&gt;1000000000,K92&lt;0,K92&lt;&gt;INT(K92),K92&gt;1000000000,NOT(OR(A92="USD",A92="COP",A92="EUR",A92="MXN",A92="PEN",A92="CLP",A92="ARS",A92="BRL",A92="BOB",A92="UYU",A92="CRC",A92="DOP",A92="GTQ",A92="GBP",A92="CAD")),NOT(OR(D92="7 días",D92="14 días",D92="30 días",D92="60 días",D92="90 días",D92="Mes calendario",D92="Trimestre",D92="Temporada",D92="Año")),NOT(OR(C92="Ecommerce",C92="Tienda física",C92="WhatsApp",C92="Instagram",C92="Marketplace",C92="Restaurante",C92="Servicios",C92="Mayorista",C92="Otro"))),"Datos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válidos",IF(COUNTIFS($A$11:$A$100,A92,$B$11:$B$100,B92,$C$11:$C$100,C92,$D$11:$D$100,D92)&gt;1,"Datos no válidos",IF(L92&lt;'04 Parámetros'!$B$5,"Demanda baja",IF(N92&lt;=0,"Revisar margen",IF(OR(J92&lt;=0,L92&gt;J92),"Capacidad insuficiente",IF(AND(K92&gt;0,P92&gt;'04 Parámetros'!$B$6),"Compra mínima alta","Evaluación preliminar favorable")))))))))))</f>
        <v/>
      </c>
      <c r="R92" s="9" t="str">
        <f>IF(Q92="","",IF(Q92="Completar datos","Completa A:K antes de decidir",IF(Q92="Datos no válidos",IF(COUNTIFS($A$11:$A$100,A92,$B$11:$B$100,B92,$C$11:$C$100,C92,$D$11:$D$100,D92)&gt;1,"Revisa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numéricos"))),IF(Q92="Demanda baja","Validar interés con una prueba pequeña",IF(Q92="Revisar margen","Revisar precio, costo y comisiones",IF(Q92="Capacidad insuficiente","Ajustar capacidad o limitar pedidos",IF(Q92="Compra mínima alta","Negociar lote o hacer preventa; validar caja","Escenario favorable para probar; validar caja y gastos antes de comprar")))))))</f>
        <v/>
      </c>
      <c r="S92" s="25" t="str">
        <f t="shared" si="17"/>
        <v/>
      </c>
    </row>
    <row r="93" spans="1:19" ht="25.95" customHeight="1">
      <c r="A93" s="26"/>
      <c r="B93" s="27"/>
      <c r="C93" s="28"/>
      <c r="D93" s="28"/>
      <c r="E93" s="29"/>
      <c r="F93" s="30"/>
      <c r="G93" s="31"/>
      <c r="H93" s="32"/>
      <c r="I93" s="30"/>
      <c r="J93" s="29"/>
      <c r="K93" s="29"/>
      <c r="L93" s="18" t="str">
        <f t="shared" si="12"/>
        <v/>
      </c>
      <c r="M93" s="19" t="str">
        <f t="shared" si="13"/>
        <v/>
      </c>
      <c r="N93" s="19" t="str">
        <f t="shared" si="14"/>
        <v/>
      </c>
      <c r="O93" s="20" t="str">
        <f t="shared" si="15"/>
        <v/>
      </c>
      <c r="P93" s="18" t="str">
        <f t="shared" si="16"/>
        <v/>
      </c>
      <c r="Q93" s="6" t="str">
        <f>IF(COUNTA(A93:K93)=0,"",IF(COUNTBLANK(A93:K93)&gt;0,"Completar datos",IF(COUNT(E93:K93)&lt;&gt;7,"Datos no válidos",IF(OR(E93&lt;0,E93&lt;&gt;INT(E93),E93&gt;1000000000,F93&lt;0,F93&gt;1,G93&lt;=0,G93&gt;1000,H93&lt;0,H93&gt;1000000000000,I93&lt;0,I93&gt;1,J93&lt;0,J93&lt;&gt;INT(J93),J93&gt;1000000000,K93&lt;0,K93&lt;&gt;INT(K93),K93&gt;1000000000,NOT(OR(A93="USD",A93="COP",A93="EUR",A93="MXN",A93="PEN",A93="CLP",A93="ARS",A93="BRL",A93="BOB",A93="UYU",A93="CRC",A93="DOP",A93="GTQ",A93="GBP",A93="CAD")),NOT(OR(D93="7 días",D93="14 días",D93="30 días",D93="60 días",D93="90 días",D93="Mes calendario",D93="Trimestre",D93="Temporada",D93="Año")),NOT(OR(C93="Ecommerce",C93="Tienda física",C93="WhatsApp",C93="Instagram",C93="Marketplace",C93="Restaurante",C93="Servicios",C93="Mayorista",C93="Otro"))),"Datos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válidos",IF(COUNTIFS($A$11:$A$100,A93,$B$11:$B$100,B93,$C$11:$C$100,C93,$D$11:$D$100,D93)&gt;1,"Datos no válidos",IF(L93&lt;'04 Parámetros'!$B$5,"Demanda baja",IF(N93&lt;=0,"Revisar margen",IF(OR(J93&lt;=0,L93&gt;J93),"Capacidad insuficiente",IF(AND(K93&gt;0,P93&gt;'04 Parámetros'!$B$6),"Compra mínima alta","Evaluación preliminar favorable")))))))))))</f>
        <v/>
      </c>
      <c r="R93" s="8" t="str">
        <f>IF(Q93="","",IF(Q93="Completar datos","Completa A:K antes de decidir",IF(Q93="Datos no válidos",IF(COUNTIFS($A$11:$A$100,A93,$B$11:$B$100,B93,$C$11:$C$100,C93,$D$11:$D$100,D93)&gt;1,"Revisa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numéricos"))),IF(Q93="Demanda baja","Validar interés con una prueba pequeña",IF(Q93="Revisar margen","Revisar precio, costo y comisiones",IF(Q93="Capacidad insuficiente","Ajustar capacidad o limitar pedidos",IF(Q93="Compra mínima alta","Negociar lote o hacer preventa; validar caja","Escenario favorable para probar; validar caja y gastos antes de comprar")))))))</f>
        <v/>
      </c>
      <c r="S93" s="25" t="str">
        <f t="shared" si="17"/>
        <v/>
      </c>
    </row>
    <row r="94" spans="1:19" ht="25.95" customHeight="1">
      <c r="A94" s="26"/>
      <c r="B94" s="33"/>
      <c r="C94" s="34"/>
      <c r="D94" s="34"/>
      <c r="E94" s="35"/>
      <c r="F94" s="36"/>
      <c r="G94" s="37"/>
      <c r="H94" s="38"/>
      <c r="I94" s="36"/>
      <c r="J94" s="35"/>
      <c r="K94" s="35"/>
      <c r="L94" s="21" t="str">
        <f t="shared" si="12"/>
        <v/>
      </c>
      <c r="M94" s="22" t="str">
        <f t="shared" si="13"/>
        <v/>
      </c>
      <c r="N94" s="22" t="str">
        <f t="shared" si="14"/>
        <v/>
      </c>
      <c r="O94" s="23" t="str">
        <f t="shared" si="15"/>
        <v/>
      </c>
      <c r="P94" s="21" t="str">
        <f t="shared" si="16"/>
        <v/>
      </c>
      <c r="Q94" s="7" t="str">
        <f>IF(COUNTA(A94:K94)=0,"",IF(COUNTBLANK(A94:K94)&gt;0,"Completar datos",IF(COUNT(E94:K94)&lt;&gt;7,"Datos no válidos",IF(OR(E94&lt;0,E94&lt;&gt;INT(E94),E94&gt;1000000000,F94&lt;0,F94&gt;1,G94&lt;=0,G94&gt;1000,H94&lt;0,H94&gt;1000000000000,I94&lt;0,I94&gt;1,J94&lt;0,J94&lt;&gt;INT(J94),J94&gt;1000000000,K94&lt;0,K94&lt;&gt;INT(K94),K94&gt;1000000000,NOT(OR(A94="USD",A94="COP",A94="EUR",A94="MXN",A94="PEN",A94="CLP",A94="ARS",A94="BRL",A94="BOB",A94="UYU",A94="CRC",A94="DOP",A94="GTQ",A94="GBP",A94="CAD")),NOT(OR(D94="7 días",D94="14 días",D94="30 días",D94="60 días",D94="90 días",D94="Mes calendario",D94="Trimestre",D94="Temporada",D94="Año")),NOT(OR(C94="Ecommerce",C94="Tienda física",C94="WhatsApp",C94="Instagram",C94="Marketplace",C94="Restaurante",C94="Servicios",C94="Mayorista",C94="Otro"))),"Datos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válidos",IF(COUNTIFS($A$11:$A$100,A94,$B$11:$B$100,B94,$C$11:$C$100,C94,$D$11:$D$100,D94)&gt;1,"Datos no válidos",IF(L94&lt;'04 Parámetros'!$B$5,"Demanda baja",IF(N94&lt;=0,"Revisar margen",IF(OR(J94&lt;=0,L94&gt;J94),"Capacidad insuficiente",IF(AND(K94&gt;0,P94&gt;'04 Parámetros'!$B$6),"Compra mínima alta","Evaluación preliminar favorable")))))))))))</f>
        <v/>
      </c>
      <c r="R94" s="9" t="str">
        <f>IF(Q94="","",IF(Q94="Completar datos","Completa A:K antes de decidir",IF(Q94="Datos no válidos",IF(COUNTIFS($A$11:$A$100,A94,$B$11:$B$100,B94,$C$11:$C$100,C94,$D$11:$D$100,D94)&gt;1,"Revisa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numéricos"))),IF(Q94="Demanda baja","Validar interés con una prueba pequeña",IF(Q94="Revisar margen","Revisar precio, costo y comisiones",IF(Q94="Capacidad insuficiente","Ajustar capacidad o limitar pedidos",IF(Q94="Compra mínima alta","Negociar lote o hacer preventa; validar caja","Escenario favorable para probar; validar caja y gastos antes de comprar")))))))</f>
        <v/>
      </c>
      <c r="S94" s="25" t="str">
        <f t="shared" si="17"/>
        <v/>
      </c>
    </row>
    <row r="95" spans="1:19" ht="25.95" customHeight="1">
      <c r="A95" s="26"/>
      <c r="B95" s="27"/>
      <c r="C95" s="28"/>
      <c r="D95" s="28"/>
      <c r="E95" s="29"/>
      <c r="F95" s="30"/>
      <c r="G95" s="31"/>
      <c r="H95" s="32"/>
      <c r="I95" s="30"/>
      <c r="J95" s="29"/>
      <c r="K95" s="29"/>
      <c r="L95" s="18" t="str">
        <f t="shared" si="12"/>
        <v/>
      </c>
      <c r="M95" s="19" t="str">
        <f t="shared" si="13"/>
        <v/>
      </c>
      <c r="N95" s="19" t="str">
        <f t="shared" si="14"/>
        <v/>
      </c>
      <c r="O95" s="20" t="str">
        <f t="shared" si="15"/>
        <v/>
      </c>
      <c r="P95" s="18" t="str">
        <f t="shared" si="16"/>
        <v/>
      </c>
      <c r="Q95" s="6" t="str">
        <f>IF(COUNTA(A95:K95)=0,"",IF(COUNTBLANK(A95:K95)&gt;0,"Completar datos",IF(COUNT(E95:K95)&lt;&gt;7,"Datos no válidos",IF(OR(E95&lt;0,E95&lt;&gt;INT(E95),E95&gt;1000000000,F95&lt;0,F95&gt;1,G95&lt;=0,G95&gt;1000,H95&lt;0,H95&gt;1000000000000,I95&lt;0,I95&gt;1,J95&lt;0,J95&lt;&gt;INT(J95),J95&gt;1000000000,K95&lt;0,K95&lt;&gt;INT(K95),K95&gt;1000000000,NOT(OR(A95="USD",A95="COP",A95="EUR",A95="MXN",A95="PEN",A95="CLP",A95="ARS",A95="BRL",A95="BOB",A95="UYU",A95="CRC",A95="DOP",A95="GTQ",A95="GBP",A95="CAD")),NOT(OR(D95="7 días",D95="14 días",D95="30 días",D95="60 días",D95="90 días",D95="Mes calendario",D95="Trimestre",D95="Temporada",D95="Año")),NOT(OR(C95="Ecommerce",C95="Tienda física",C95="WhatsApp",C95="Instagram",C95="Marketplace",C95="Restaurante",C95="Servicios",C95="Mayorista",C95="Otro"))),"Datos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válidos",IF(COUNTIFS($A$11:$A$100,A95,$B$11:$B$100,B95,$C$11:$C$100,C95,$D$11:$D$100,D95)&gt;1,"Datos no válidos",IF(L95&lt;'04 Parámetros'!$B$5,"Demanda baja",IF(N95&lt;=0,"Revisar margen",IF(OR(J95&lt;=0,L95&gt;J95),"Capacidad insuficiente",IF(AND(K95&gt;0,P95&gt;'04 Parámetros'!$B$6),"Compra mínima alta","Evaluación preliminar favorable")))))))))))</f>
        <v/>
      </c>
      <c r="R95" s="8" t="str">
        <f>IF(Q95="","",IF(Q95="Completar datos","Completa A:K antes de decidir",IF(Q95="Datos no válidos",IF(COUNTIFS($A$11:$A$100,A95,$B$11:$B$100,B95,$C$11:$C$100,C95,$D$11:$D$100,D95)&gt;1,"Revisa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numéricos"))),IF(Q95="Demanda baja","Validar interés con una prueba pequeña",IF(Q95="Revisar margen","Revisar precio, costo y comisiones",IF(Q95="Capacidad insuficiente","Ajustar capacidad o limitar pedidos",IF(Q95="Compra mínima alta","Negociar lote o hacer preventa; validar caja","Escenario favorable para probar; validar caja y gastos antes de comprar")))))))</f>
        <v/>
      </c>
      <c r="S95" s="25" t="str">
        <f t="shared" si="17"/>
        <v/>
      </c>
    </row>
    <row r="96" spans="1:19" ht="25.95" customHeight="1">
      <c r="A96" s="26"/>
      <c r="B96" s="33"/>
      <c r="C96" s="34"/>
      <c r="D96" s="34"/>
      <c r="E96" s="35"/>
      <c r="F96" s="36"/>
      <c r="G96" s="37"/>
      <c r="H96" s="38"/>
      <c r="I96" s="36"/>
      <c r="J96" s="35"/>
      <c r="K96" s="35"/>
      <c r="L96" s="21" t="str">
        <f t="shared" si="12"/>
        <v/>
      </c>
      <c r="M96" s="22" t="str">
        <f t="shared" si="13"/>
        <v/>
      </c>
      <c r="N96" s="22" t="str">
        <f t="shared" si="14"/>
        <v/>
      </c>
      <c r="O96" s="23" t="str">
        <f t="shared" si="15"/>
        <v/>
      </c>
      <c r="P96" s="21" t="str">
        <f t="shared" si="16"/>
        <v/>
      </c>
      <c r="Q96" s="7" t="str">
        <f>IF(COUNTA(A96:K96)=0,"",IF(COUNTBLANK(A96:K96)&gt;0,"Completar datos",IF(COUNT(E96:K96)&lt;&gt;7,"Datos no válidos",IF(OR(E96&lt;0,E96&lt;&gt;INT(E96),E96&gt;1000000000,F96&lt;0,F96&gt;1,G96&lt;=0,G96&gt;1000,H96&lt;0,H96&gt;1000000000000,I96&lt;0,I96&gt;1,J96&lt;0,J96&lt;&gt;INT(J96),J96&gt;1000000000,K96&lt;0,K96&lt;&gt;INT(K96),K96&gt;1000000000,NOT(OR(A96="USD",A96="COP",A96="EUR",A96="MXN",A96="PEN",A96="CLP",A96="ARS",A96="BRL",A96="BOB",A96="UYU",A96="CRC",A96="DOP",A96="GTQ",A96="GBP",A96="CAD")),NOT(OR(D96="7 días",D96="14 días",D96="30 días",D96="60 días",D96="90 días",D96="Mes calendario",D96="Trimestre",D96="Temporada",D96="Año")),NOT(OR(C96="Ecommerce",C96="Tienda física",C96="WhatsApp",C96="Instagram",C96="Marketplace",C96="Restaurante",C96="Servicios",C96="Mayorista",C96="Otro"))),"Datos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válidos",IF(COUNTIFS($A$11:$A$100,A96,$B$11:$B$100,B96,$C$11:$C$100,C96,$D$11:$D$100,D96)&gt;1,"Datos no válidos",IF(L96&lt;'04 Parámetros'!$B$5,"Demanda baja",IF(N96&lt;=0,"Revisar margen",IF(OR(J96&lt;=0,L96&gt;J96),"Capacidad insuficiente",IF(AND(K96&gt;0,P96&gt;'04 Parámetros'!$B$6),"Compra mínima alta","Evaluación preliminar favorable")))))))))))</f>
        <v/>
      </c>
      <c r="R96" s="9" t="str">
        <f>IF(Q96="","",IF(Q96="Completar datos","Completa A:K antes de decidir",IF(Q96="Datos no válidos",IF(COUNTIFS($A$11:$A$100,A96,$B$11:$B$100,B96,$C$11:$C$100,C96,$D$11:$D$100,D96)&gt;1,"Revisa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numéricos"))),IF(Q96="Demanda baja","Validar interés con una prueba pequeña",IF(Q96="Revisar margen","Revisar precio, costo y comisiones",IF(Q96="Capacidad insuficiente","Ajustar capacidad o limitar pedidos",IF(Q96="Compra mínima alta","Negociar lote o hacer preventa; validar caja","Escenario favorable para probar; validar caja y gastos antes de comprar")))))))</f>
        <v/>
      </c>
      <c r="S96" s="25" t="str">
        <f t="shared" si="17"/>
        <v/>
      </c>
    </row>
    <row r="97" spans="1:19" ht="25.95" customHeight="1">
      <c r="A97" s="26"/>
      <c r="B97" s="27"/>
      <c r="C97" s="28"/>
      <c r="D97" s="28"/>
      <c r="E97" s="29"/>
      <c r="F97" s="30"/>
      <c r="G97" s="31"/>
      <c r="H97" s="32"/>
      <c r="I97" s="30"/>
      <c r="J97" s="29"/>
      <c r="K97" s="29"/>
      <c r="L97" s="18" t="str">
        <f t="shared" si="12"/>
        <v/>
      </c>
      <c r="M97" s="19" t="str">
        <f t="shared" si="13"/>
        <v/>
      </c>
      <c r="N97" s="19" t="str">
        <f t="shared" si="14"/>
        <v/>
      </c>
      <c r="O97" s="20" t="str">
        <f t="shared" si="15"/>
        <v/>
      </c>
      <c r="P97" s="18" t="str">
        <f t="shared" si="16"/>
        <v/>
      </c>
      <c r="Q97" s="6" t="str">
        <f>IF(COUNTA(A97:K97)=0,"",IF(COUNTBLANK(A97:K97)&gt;0,"Completar datos",IF(COUNT(E97:K97)&lt;&gt;7,"Datos no válidos",IF(OR(E97&lt;0,E97&lt;&gt;INT(E97),E97&gt;1000000000,F97&lt;0,F97&gt;1,G97&lt;=0,G97&gt;1000,H97&lt;0,H97&gt;1000000000000,I97&lt;0,I97&gt;1,J97&lt;0,J97&lt;&gt;INT(J97),J97&gt;1000000000,K97&lt;0,K97&lt;&gt;INT(K97),K97&gt;1000000000,NOT(OR(A97="USD",A97="COP",A97="EUR",A97="MXN",A97="PEN",A97="CLP",A97="ARS",A97="BRL",A97="BOB",A97="UYU",A97="CRC",A97="DOP",A97="GTQ",A97="GBP",A97="CAD")),NOT(OR(D97="7 días",D97="14 días",D97="30 días",D97="60 días",D97="90 días",D97="Mes calendario",D97="Trimestre",D97="Temporada",D97="Año")),NOT(OR(C97="Ecommerce",C97="Tienda física",C97="WhatsApp",C97="Instagram",C97="Marketplace",C97="Restaurante",C97="Servicios",C97="Mayorista",C97="Otro"))),"Datos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válidos",IF(COUNTIFS($A$11:$A$100,A97,$B$11:$B$100,B97,$C$11:$C$100,C97,$D$11:$D$100,D97)&gt;1,"Datos no válidos",IF(L97&lt;'04 Parámetros'!$B$5,"Demanda baja",IF(N97&lt;=0,"Revisar margen",IF(OR(J97&lt;=0,L97&gt;J97),"Capacidad insuficiente",IF(AND(K97&gt;0,P97&gt;'04 Parámetros'!$B$6),"Compra mínima alta","Evaluación preliminar favorable")))))))))))</f>
        <v/>
      </c>
      <c r="R97" s="8" t="str">
        <f>IF(Q97="","",IF(Q97="Completar datos","Completa A:K antes de decidir",IF(Q97="Datos no válidos",IF(COUNTIFS($A$11:$A$100,A97,$B$11:$B$100,B97,$C$11:$C$100,C97,$D$11:$D$100,D97)&gt;1,"Revisa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numéricos"))),IF(Q97="Demanda baja","Validar interés con una prueba pequeña",IF(Q97="Revisar margen","Revisar precio, costo y comisiones",IF(Q97="Capacidad insuficiente","Ajustar capacidad o limitar pedidos",IF(Q97="Compra mínima alta","Negociar lote o hacer preventa; validar caja","Escenario favorable para probar; validar caja y gastos antes de comprar")))))))</f>
        <v/>
      </c>
      <c r="S97" s="25" t="str">
        <f t="shared" si="17"/>
        <v/>
      </c>
    </row>
    <row r="98" spans="1:19" ht="25.95" customHeight="1">
      <c r="A98" s="26"/>
      <c r="B98" s="33"/>
      <c r="C98" s="34"/>
      <c r="D98" s="34"/>
      <c r="E98" s="35"/>
      <c r="F98" s="36"/>
      <c r="G98" s="37"/>
      <c r="H98" s="38"/>
      <c r="I98" s="36"/>
      <c r="J98" s="35"/>
      <c r="K98" s="35"/>
      <c r="L98" s="21" t="str">
        <f t="shared" si="12"/>
        <v/>
      </c>
      <c r="M98" s="22" t="str">
        <f t="shared" si="13"/>
        <v/>
      </c>
      <c r="N98" s="22" t="str">
        <f t="shared" si="14"/>
        <v/>
      </c>
      <c r="O98" s="23" t="str">
        <f t="shared" si="15"/>
        <v/>
      </c>
      <c r="P98" s="21" t="str">
        <f t="shared" si="16"/>
        <v/>
      </c>
      <c r="Q98" s="7" t="str">
        <f>IF(COUNTA(A98:K98)=0,"",IF(COUNTBLANK(A98:K98)&gt;0,"Completar datos",IF(COUNT(E98:K98)&lt;&gt;7,"Datos no válidos",IF(OR(E98&lt;0,E98&lt;&gt;INT(E98),E98&gt;1000000000,F98&lt;0,F98&gt;1,G98&lt;=0,G98&gt;1000,H98&lt;0,H98&gt;1000000000000,I98&lt;0,I98&gt;1,J98&lt;0,J98&lt;&gt;INT(J98),J98&gt;1000000000,K98&lt;0,K98&lt;&gt;INT(K98),K98&gt;1000000000,NOT(OR(A98="USD",A98="COP",A98="EUR",A98="MXN",A98="PEN",A98="CLP",A98="ARS",A98="BRL",A98="BOB",A98="UYU",A98="CRC",A98="DOP",A98="GTQ",A98="GBP",A98="CAD")),NOT(OR(D98="7 días",D98="14 días",D98="30 días",D98="60 días",D98="90 días",D98="Mes calendario",D98="Trimestre",D98="Temporada",D98="Año")),NOT(OR(C98="Ecommerce",C98="Tienda física",C98="WhatsApp",C98="Instagram",C98="Marketplace",C98="Restaurante",C98="Servicios",C98="Mayorista",C98="Otro"))),"Datos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válidos",IF(COUNTIFS($A$11:$A$100,A98,$B$11:$B$100,B98,$C$11:$C$100,C98,$D$11:$D$100,D98)&gt;1,"Datos no válidos",IF(L98&lt;'04 Parámetros'!$B$5,"Demanda baja",IF(N98&lt;=0,"Revisar margen",IF(OR(J98&lt;=0,L98&gt;J98),"Capacidad insuficiente",IF(AND(K98&gt;0,P98&gt;'04 Parámetros'!$B$6),"Compra mínima alta","Evaluación preliminar favorable")))))))))))</f>
        <v/>
      </c>
      <c r="R98" s="9" t="str">
        <f>IF(Q98="","",IF(Q98="Completar datos","Completa A:K antes de decidir",IF(Q98="Datos no válidos",IF(COUNTIFS($A$11:$A$100,A98,$B$11:$B$100,B98,$C$11:$C$100,C98,$D$11:$D$100,D98)&gt;1,"Revisa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numéricos"))),IF(Q98="Demanda baja","Validar interés con una prueba pequeña",IF(Q98="Revisar margen","Revisar precio, costo y comisiones",IF(Q98="Capacidad insuficiente","Ajustar capacidad o limitar pedidos",IF(Q98="Compra mínima alta","Negociar lote o hacer preventa; validar caja","Escenario favorable para probar; validar caja y gastos antes de comprar")))))))</f>
        <v/>
      </c>
      <c r="S98" s="25" t="str">
        <f t="shared" si="17"/>
        <v/>
      </c>
    </row>
    <row r="99" spans="1:19" ht="25.95" customHeight="1">
      <c r="A99" s="26"/>
      <c r="B99" s="27"/>
      <c r="C99" s="28"/>
      <c r="D99" s="28"/>
      <c r="E99" s="29"/>
      <c r="F99" s="30"/>
      <c r="G99" s="31"/>
      <c r="H99" s="32"/>
      <c r="I99" s="30"/>
      <c r="J99" s="29"/>
      <c r="K99" s="29"/>
      <c r="L99" s="18" t="str">
        <f t="shared" si="12"/>
        <v/>
      </c>
      <c r="M99" s="19" t="str">
        <f t="shared" si="13"/>
        <v/>
      </c>
      <c r="N99" s="19" t="str">
        <f t="shared" si="14"/>
        <v/>
      </c>
      <c r="O99" s="20" t="str">
        <f t="shared" si="15"/>
        <v/>
      </c>
      <c r="P99" s="18" t="str">
        <f t="shared" si="16"/>
        <v/>
      </c>
      <c r="Q99" s="6" t="str">
        <f>IF(COUNTA(A99:K99)=0,"",IF(COUNTBLANK(A99:K99)&gt;0,"Completar datos",IF(COUNT(E99:K99)&lt;&gt;7,"Datos no válidos",IF(OR(E99&lt;0,E99&lt;&gt;INT(E99),E99&gt;1000000000,F99&lt;0,F99&gt;1,G99&lt;=0,G99&gt;1000,H99&lt;0,H99&gt;1000000000000,I99&lt;0,I99&gt;1,J99&lt;0,J99&lt;&gt;INT(J99),J99&gt;1000000000,K99&lt;0,K99&lt;&gt;INT(K99),K99&gt;1000000000,NOT(OR(A99="USD",A99="COP",A99="EUR",A99="MXN",A99="PEN",A99="CLP",A99="ARS",A99="BRL",A99="BOB",A99="UYU",A99="CRC",A99="DOP",A99="GTQ",A99="GBP",A99="CAD")),NOT(OR(D99="7 días",D99="14 días",D99="30 días",D99="60 días",D99="90 días",D99="Mes calendario",D99="Trimestre",D99="Temporada",D99="Año")),NOT(OR(C99="Ecommerce",C99="Tienda física",C99="WhatsApp",C99="Instagram",C99="Marketplace",C99="Restaurante",C99="Servicios",C99="Mayorista",C99="Otro"))),"Datos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válidos",IF(COUNTIFS($A$11:$A$100,A99,$B$11:$B$100,B99,$C$11:$C$100,C99,$D$11:$D$100,D99)&gt;1,"Datos no válidos",IF(L99&lt;'04 Parámetros'!$B$5,"Demanda baja",IF(N99&lt;=0,"Revisar margen",IF(OR(J99&lt;=0,L99&gt;J99),"Capacidad insuficiente",IF(AND(K99&gt;0,P99&gt;'04 Parámetros'!$B$6),"Compra mínima alta","Evaluación preliminar favorable")))))))))))</f>
        <v/>
      </c>
      <c r="R99" s="8" t="str">
        <f>IF(Q99="","",IF(Q99="Completar datos","Completa A:K antes de decidir",IF(Q99="Datos no válidos",IF(COUNTIFS($A$11:$A$100,A99,$B$11:$B$100,B99,$C$11:$C$100,C99,$D$11:$D$100,D99)&gt;1,"Revisa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numéricos"))),IF(Q99="Demanda baja","Validar interés con una prueba pequeña",IF(Q99="Revisar margen","Revisar precio, costo y comisiones",IF(Q99="Capacidad insuficiente","Ajustar capacidad o limitar pedidos",IF(Q99="Compra mínima alta","Negociar lote o hacer preventa; validar caja","Escenario favorable para probar; validar caja y gastos antes de comprar")))))))</f>
        <v/>
      </c>
      <c r="S99" s="25" t="str">
        <f t="shared" si="17"/>
        <v/>
      </c>
    </row>
    <row r="100" spans="1:19" ht="25.95" customHeight="1">
      <c r="A100" s="26"/>
      <c r="B100" s="33"/>
      <c r="C100" s="34"/>
      <c r="D100" s="34"/>
      <c r="E100" s="35"/>
      <c r="F100" s="36"/>
      <c r="G100" s="37"/>
      <c r="H100" s="38"/>
      <c r="I100" s="36"/>
      <c r="J100" s="35"/>
      <c r="K100" s="35"/>
      <c r="L100" s="21" t="str">
        <f t="shared" si="12"/>
        <v/>
      </c>
      <c r="M100" s="22" t="str">
        <f t="shared" si="13"/>
        <v/>
      </c>
      <c r="N100" s="22" t="str">
        <f t="shared" si="14"/>
        <v/>
      </c>
      <c r="O100" s="23" t="str">
        <f t="shared" si="15"/>
        <v/>
      </c>
      <c r="P100" s="21" t="str">
        <f t="shared" si="16"/>
        <v/>
      </c>
      <c r="Q100" s="7" t="str">
        <f>IF(COUNTA(A100:K100)=0,"",IF(COUNTBLANK(A100:K100)&gt;0,"Completar datos",IF(COUNT(E100:K100)&lt;&gt;7,"Datos no válidos",IF(OR(E100&lt;0,E100&lt;&gt;INT(E100),E100&gt;1000000000,F100&lt;0,F100&gt;1,G100&lt;=0,G100&gt;1000,H100&lt;0,H100&gt;1000000000000,I100&lt;0,I100&gt;1,J100&lt;0,J100&lt;&gt;INT(J100),J100&gt;1000000000,K100&lt;0,K100&lt;&gt;INT(K100),K100&gt;1000000000,NOT(OR(A100="USD",A100="COP",A100="EUR",A100="MXN",A100="PEN",A100="CLP",A100="ARS",A100="BRL",A100="BOB",A100="UYU",A100="CRC",A100="DOP",A100="GTQ",A100="GBP",A100="CAD")),NOT(OR(D100="7 días",D100="14 días",D100="30 días",D100="60 días",D100="90 días",D100="Mes calendario",D100="Trimestre",D100="Temporada",D100="Año")),NOT(OR(C100="Ecommerce",C100="Tienda física",C100="WhatsApp",C100="Instagram",C100="Marketplace",C100="Restaurante",C100="Servicios",C100="Mayorista",C100="Otro"))),"Datos no válidos",IF(OR(NOT(ISNUMBER('04 Parámetros'!$B$5)),NOT(ISNUMBER('04 Parámetros'!$B$6))),"Datos no válidos",IF(OR('04 Parámetros'!$B$5&lt;0,'04 Parámetros'!$B$5&gt;1000000,'04 Parámetros'!$B$5&lt;&gt;INT('04 Parámetros'!$B$5),'04 Parámetros'!$B$6&lt;=0,'04 Parámetros'!$B$6&gt;10000),"Datos no válidos",IF(COUNTIFS($A$11:$A$100,A100,$B$11:$B$100,B100,$C$11:$C$100,C100,$D$11:$D$100,D100)&gt;1,"Datos no válidos",IF(L100&lt;'04 Parámetros'!$B$5,"Demanda baja",IF(N100&lt;=0,"Revisar margen",IF(OR(J100&lt;=0,L100&gt;J100),"Capacidad insuficiente",IF(AND(K100&gt;0,P100&gt;'04 Parámetros'!$B$6),"Compra mínima alta","Evaluación preliminar favorable")))))))))))</f>
        <v/>
      </c>
      <c r="R100" s="9" t="str">
        <f>IF(Q100="","",IF(Q100="Completar datos","Completa A:K antes de decidir",IF(Q100="Datos no válidos",IF(COUNTIFS($A$11:$A$100,A100,$B$11:$B$100,B100,$C$11:$C$100,C100,$D$11:$D$100,D100)&gt;1,"Revisa duplicado: mismo producto, canal, moneda y período",IF(OR(NOT(ISNUMBER('04 Parámetros'!$B$5)),NOT(ISNUMBER('04 Parámetros'!$B$6))),"Revisa parámetros de la hoja 04",IF(OR('04 Parámetros'!$B$5&lt;0,'04 Parámetros'!$B$5&gt;1000000,'04 Parámetros'!$B$5&lt;&gt;INT('04 Parámetros'!$B$5),'04 Parámetros'!$B$6&lt;=0,'04 Parámetros'!$B$6&gt;10000),"Revisa parámetros de la hoja 04","Corrige moneda, canal, período o datos numéricos"))),IF(Q100="Demanda baja","Validar interés con una prueba pequeña",IF(Q100="Revisar margen","Revisar precio, costo y comisiones",IF(Q100="Capacidad insuficiente","Ajustar capacidad o limitar pedidos",IF(Q100="Compra mínima alta","Negociar lote o hacer preventa; validar caja","Escenario favorable para probar; validar caja y gastos antes de comprar")))))))</f>
        <v/>
      </c>
      <c r="S100" s="25" t="str">
        <f t="shared" si="17"/>
        <v/>
      </c>
    </row>
    <row r="101" spans="1:19" ht="14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9" ht="14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9" ht="20.85" customHeight="1">
      <c r="A103" s="46" t="s">
        <v>136</v>
      </c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</row>
    <row r="104" spans="1:19" ht="14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9" ht="36" customHeight="1">
      <c r="A105" s="1" t="s">
        <v>259</v>
      </c>
      <c r="B105" s="1" t="s">
        <v>137</v>
      </c>
      <c r="C105" s="1" t="s">
        <v>138</v>
      </c>
      <c r="D105" s="1" t="s">
        <v>139</v>
      </c>
      <c r="E105" s="2"/>
      <c r="F105" s="47" t="s">
        <v>140</v>
      </c>
      <c r="G105" s="47"/>
      <c r="H105" s="47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9" ht="36" customHeight="1">
      <c r="A106" s="4" t="s">
        <v>168</v>
      </c>
      <c r="B106" s="5">
        <f>COUNTIF($Q$11:$Q$100,"Evaluación preliminar favorable")</f>
        <v>2</v>
      </c>
      <c r="C106" s="4" t="s">
        <v>260</v>
      </c>
      <c r="D106" s="4" t="s">
        <v>261</v>
      </c>
      <c r="E106" s="2"/>
      <c r="F106" s="4" t="s">
        <v>262</v>
      </c>
      <c r="G106" s="4"/>
      <c r="H106" s="4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9" ht="36" customHeight="1">
      <c r="A107" s="4" t="s">
        <v>141</v>
      </c>
      <c r="B107" s="5">
        <f>COUNTIF($Q$11:$Q$100,"Compra mínima alta")</f>
        <v>3</v>
      </c>
      <c r="C107" s="4" t="s">
        <v>142</v>
      </c>
      <c r="D107" s="4" t="s">
        <v>143</v>
      </c>
      <c r="E107" s="2"/>
      <c r="F107" s="4" t="s">
        <v>263</v>
      </c>
      <c r="G107" s="4"/>
      <c r="H107" s="4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9" ht="36" customHeight="1">
      <c r="A108" s="4" t="s">
        <v>144</v>
      </c>
      <c r="B108" s="5">
        <f>COUNTIF($Q$11:$Q$100,"Capacidad insuficiente")</f>
        <v>0</v>
      </c>
      <c r="C108" s="4" t="s">
        <v>145</v>
      </c>
      <c r="D108" s="4" t="s">
        <v>146</v>
      </c>
      <c r="E108" s="2"/>
      <c r="F108" s="4" t="s">
        <v>264</v>
      </c>
      <c r="G108" s="4"/>
      <c r="H108" s="4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9" ht="36" customHeight="1">
      <c r="A109" s="4" t="s">
        <v>147</v>
      </c>
      <c r="B109" s="5">
        <f>COUNTIF($Q$11:$Q$100,"Demanda baja")</f>
        <v>0</v>
      </c>
      <c r="C109" s="4" t="s">
        <v>148</v>
      </c>
      <c r="D109" s="4" t="s">
        <v>149</v>
      </c>
      <c r="E109" s="2"/>
      <c r="F109" s="4" t="s">
        <v>265</v>
      </c>
      <c r="G109" s="4"/>
      <c r="H109" s="4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9" ht="36" customHeight="1">
      <c r="A110" s="4" t="s">
        <v>150</v>
      </c>
      <c r="B110" s="5">
        <f>COUNTIF($Q$11:$Q$100,"Revisar margen")</f>
        <v>0</v>
      </c>
      <c r="C110" s="4" t="s">
        <v>151</v>
      </c>
      <c r="D110" s="4" t="s">
        <v>152</v>
      </c>
      <c r="E110" s="2"/>
      <c r="F110" s="2" t="s">
        <v>266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9" ht="36" customHeight="1">
      <c r="A111" s="4" t="s">
        <v>153</v>
      </c>
      <c r="B111" s="5">
        <f>COUNTIF($Q$11:$Q$100,"Completar datos")</f>
        <v>0</v>
      </c>
      <c r="C111" s="4" t="s">
        <v>154</v>
      </c>
      <c r="D111" s="4" t="s">
        <v>155</v>
      </c>
      <c r="E111" s="2"/>
      <c r="F111" s="2" t="s">
        <v>267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9" ht="36" customHeight="1">
      <c r="A112" s="13" t="s">
        <v>239</v>
      </c>
      <c r="B112" s="13">
        <f>COUNTIF($Q$11:$Q$100,"Datos no válidos")</f>
        <v>0</v>
      </c>
      <c r="C112" s="13" t="s">
        <v>268</v>
      </c>
      <c r="D112" s="13" t="s">
        <v>269</v>
      </c>
    </row>
  </sheetData>
  <sheetProtection sheet="1" objects="1" scenarios="1"/>
  <mergeCells count="19">
    <mergeCell ref="P5:R5"/>
    <mergeCell ref="P6:R6"/>
    <mergeCell ref="H8:R8"/>
    <mergeCell ref="A9:R9"/>
    <mergeCell ref="A103:R103"/>
    <mergeCell ref="F105:H105"/>
    <mergeCell ref="A1:R1"/>
    <mergeCell ref="A2:R2"/>
    <mergeCell ref="A4:R4"/>
    <mergeCell ref="A5:C5"/>
    <mergeCell ref="A6:C6"/>
    <mergeCell ref="D5:F5"/>
    <mergeCell ref="D6:F6"/>
    <mergeCell ref="G5:I5"/>
    <mergeCell ref="G6:I6"/>
    <mergeCell ref="J5:L5"/>
    <mergeCell ref="J6:L6"/>
    <mergeCell ref="M5:O5"/>
    <mergeCell ref="M6:O6"/>
  </mergeCells>
  <conditionalFormatting sqref="Q11:Q100">
    <cfRule type="expression" dxfId="9" priority="1">
      <formula>$Q11="Evaluación preliminar favorable"</formula>
    </cfRule>
    <cfRule type="expression" dxfId="8" priority="2">
      <formula>$Q11="Compra mínima alta"</formula>
    </cfRule>
    <cfRule type="expression" dxfId="7" priority="3">
      <formula>$Q11="Capacidad insuficiente"</formula>
    </cfRule>
    <cfRule type="expression" dxfId="6" priority="4">
      <formula>$Q11="Demanda baja"</formula>
    </cfRule>
    <cfRule type="expression" dxfId="5" priority="5">
      <formula>$Q11="Revisar margen"</formula>
    </cfRule>
    <cfRule type="expression" dxfId="4" priority="6">
      <formula>$Q11="Completar datos"</formula>
    </cfRule>
    <cfRule type="expression" dxfId="3" priority="7">
      <formula>$Q11="Datos no válidos"</formula>
    </cfRule>
  </conditionalFormatting>
  <conditionalFormatting sqref="S11:S100">
    <cfRule type="expression" dxfId="2" priority="8">
      <formula>$S11="Moneda distinta"</formula>
    </cfRule>
    <cfRule type="expression" dxfId="1" priority="9">
      <formula>$S11="Período distinto"</formula>
    </cfRule>
    <cfRule type="expression" dxfId="0" priority="10">
      <formula>$S11="Comparable"</formula>
    </cfRule>
  </conditionalFormatting>
  <dataValidations count="13">
    <dataValidation type="list" showErrorMessage="1" errorTitle="Dato no permitido" error="Selecciona un valor válido de canal." sqref="C11:C100" xr:uid="{00000000-0002-0000-0200-000000000000}">
      <formula1>"Ecommerce,Tienda física,WhatsApp,Instagram,Marketplace,Restaurante,Servicios,Mayorista,Otro"</formula1>
    </dataValidation>
    <dataValidation type="list" showErrorMessage="1" errorTitle="Dato no permitido" error="Selecciona un valor válido de período." sqref="D11:D100" xr:uid="{00000000-0002-0000-0200-000001000000}">
      <formula1>"7 días,14 días,30 días,60 días,90 días,Mes calendario,Trimestre,Temporada,Año"</formula1>
    </dataValidation>
    <dataValidation type="whole" allowBlank="1" showErrorMessage="1" errorTitle="Dato no válido" error="Escribe número entero de personas entre 0 y 1.000 millones." sqref="E11:E100" xr:uid="{00000000-0002-0000-0200-000002000000}">
      <formula1>0</formula1>
      <formula2>1000000000</formula2>
    </dataValidation>
    <dataValidation type="decimal" allowBlank="1" showErrorMessage="1" errorTitle="Dato no válido" error="Escribe la conversión como porcentaje entre 0 % y 100 %." sqref="F11:F100" xr:uid="{00000000-0002-0000-0200-000003000000}">
      <formula1>0</formula1>
      <formula2>1</formula2>
    </dataValidation>
    <dataValidation type="decimal" allowBlank="1" showErrorMessage="1" errorTitle="Dato no válido" error="La frecuencia debe ser mayor que cero." sqref="G11:G100" xr:uid="{00000000-0002-0000-0200-000004000000}">
      <formula1>0.000001</formula1>
      <formula2>1000</formula2>
    </dataValidation>
    <dataValidation type="decimal" allowBlank="1" showErrorMessage="1" errorTitle="Dato no válido" error="El precio debe ser cero o positivo." sqref="H11:H100" xr:uid="{00000000-0002-0000-0200-000005000000}">
      <formula1>0</formula1>
      <formula2>1000000000000</formula2>
    </dataValidation>
    <dataValidation type="decimal" allowBlank="1" showErrorMessage="1" errorTitle="Dato no válido" error="El margen bruto debe estar entre 0 % y 100 %." sqref="I11:I100" xr:uid="{00000000-0002-0000-0200-000006000000}">
      <formula1>0</formula1>
      <formula2>1</formula2>
    </dataValidation>
    <dataValidation type="whole" allowBlank="1" showErrorMessage="1" errorTitle="Dato no válido" error="La capacidad debe ser un entero igual o mayor que cero." sqref="J11:J100" xr:uid="{00000000-0002-0000-0200-000007000000}">
      <formula1>0</formula1>
      <formula2>1000000000</formula2>
    </dataValidation>
    <dataValidation type="whole" allowBlank="1" showErrorMessage="1" errorTitle="Dato no válido" error="La compra mínima debe ser un entero igual o mayor que cero." sqref="K11:K100" xr:uid="{00000000-0002-0000-0200-000008000000}">
      <formula1>0</formula1>
      <formula2>1000000000</formula2>
    </dataValidation>
    <dataValidation type="list" showErrorMessage="1" errorTitle="Dato no permitido" error="Selecciona un valor válido de moneda." sqref="A11:A100" xr:uid="{00000000-0002-0000-0200-000009000000}">
      <formula1>"USD,COP,EUR,MXN,PEN,CLP,ARS,BRL,BOB,UYU,CRC,DOP,GTQ,GBP,CAD"</formula1>
    </dataValidation>
    <dataValidation type="list" showErrorMessage="1" errorTitle="Dato no permitido" error="Selecciona un valor válido de moneda base." sqref="B8" xr:uid="{00000000-0002-0000-0200-00000A000000}">
      <formula1>"USD,COP,EUR,MXN,PEN,CLP,ARS,BRL,BOB,UYU,CRC,DOP,GTQ,GBP,CAD"</formula1>
    </dataValidation>
    <dataValidation type="list" showErrorMessage="1" errorTitle="Dato no permitido" error="Selecciona un valor válido de período base." sqref="E8" xr:uid="{00000000-0002-0000-0200-00000B000000}">
      <formula1>"7 días,14 días,30 días,60 días,90 días,Mes calendario,Trimestre,Temporada,Año"</formula1>
    </dataValidation>
    <dataValidation type="custom" sqref="L11:S100" xr:uid="{00000000-0002-0000-0200-00000C000000}">
      <formula1>FALSE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activeCell="F9" sqref="F9"/>
    </sheetView>
  </sheetViews>
  <sheetFormatPr baseColWidth="10" defaultColWidth="8.796875" defaultRowHeight="13.8"/>
  <cols>
    <col min="1" max="1" width="41" style="66" customWidth="1"/>
    <col min="2" max="2" width="18" style="66" customWidth="1"/>
    <col min="3" max="3" width="52" style="66" customWidth="1"/>
    <col min="4" max="4" width="1.796875" style="66" customWidth="1"/>
    <col min="5" max="5" width="54.09765625" style="66" customWidth="1"/>
    <col min="6" max="6" width="50.296875" style="66" customWidth="1"/>
    <col min="7" max="16384" width="8.796875" style="66"/>
  </cols>
  <sheetData>
    <row r="1" spans="1:6" ht="24.75" customHeight="1">
      <c r="A1" s="65" t="s">
        <v>270</v>
      </c>
      <c r="B1" s="65"/>
      <c r="C1" s="65"/>
    </row>
    <row r="2" spans="1:6" ht="23.25" customHeight="1">
      <c r="A2" s="67" t="s">
        <v>271</v>
      </c>
      <c r="B2" s="67"/>
      <c r="C2" s="67"/>
    </row>
    <row r="3" spans="1:6" ht="14.4" thickBot="1">
      <c r="A3" s="68"/>
      <c r="B3" s="68"/>
      <c r="C3" s="68"/>
    </row>
    <row r="4" spans="1:6" ht="20.85" customHeight="1">
      <c r="A4" s="69" t="s">
        <v>272</v>
      </c>
      <c r="B4" s="69" t="s">
        <v>273</v>
      </c>
      <c r="C4" s="69" t="s">
        <v>274</v>
      </c>
      <c r="E4" s="57" t="s">
        <v>283</v>
      </c>
      <c r="F4" s="58"/>
    </row>
    <row r="5" spans="1:6" ht="27.15" customHeight="1">
      <c r="A5" s="70" t="s">
        <v>275</v>
      </c>
      <c r="B5" s="71">
        <v>5</v>
      </c>
      <c r="C5" s="70" t="s">
        <v>276</v>
      </c>
      <c r="E5" s="59"/>
      <c r="F5" s="60"/>
    </row>
    <row r="6" spans="1:6" ht="27.15" customHeight="1" thickBot="1">
      <c r="A6" s="70" t="s">
        <v>277</v>
      </c>
      <c r="B6" s="71">
        <v>2</v>
      </c>
      <c r="C6" s="70" t="s">
        <v>278</v>
      </c>
      <c r="E6" s="61"/>
      <c r="F6" s="62"/>
    </row>
    <row r="7" spans="1:6" ht="17.399999999999999" thickBot="1">
      <c r="A7" s="68"/>
      <c r="B7" s="68"/>
      <c r="C7" s="68"/>
      <c r="E7" s="63" t="s">
        <v>284</v>
      </c>
      <c r="F7" s="64"/>
    </row>
    <row r="8" spans="1:6">
      <c r="A8" s="72" t="s">
        <v>279</v>
      </c>
      <c r="B8" s="73" t="s">
        <v>280</v>
      </c>
      <c r="C8" s="73"/>
    </row>
    <row r="9" spans="1:6">
      <c r="A9" s="72" t="s">
        <v>281</v>
      </c>
      <c r="B9" s="73" t="s">
        <v>282</v>
      </c>
      <c r="C9" s="73"/>
    </row>
    <row r="10" spans="1:6">
      <c r="A10" s="68"/>
      <c r="B10" s="68"/>
      <c r="C10" s="68"/>
    </row>
    <row r="11" spans="1:6">
      <c r="A11" s="68"/>
      <c r="B11" s="68"/>
      <c r="C11" s="68"/>
    </row>
    <row r="12" spans="1:6">
      <c r="A12" s="68"/>
      <c r="B12" s="68"/>
      <c r="C12" s="68"/>
    </row>
    <row r="13" spans="1:6">
      <c r="A13" s="68"/>
      <c r="B13" s="68"/>
      <c r="C13" s="68"/>
    </row>
  </sheetData>
  <sheetProtection algorithmName="SHA-512" hashValue="9dFvleKwRZzBkbIaQa99p9YeTYaKYuJLV8wVLAQkUFIxH+lChKqMOGoqw50oofG9kdDWRT+Kfxepo7CmZDnHXQ==" saltValue="U8rS0U0Oup89pc/CqHUL1Q==" spinCount="100000" sheet="1" objects="1" scenarios="1" formatCells="0" formatColumns="0" formatRows="0" insertColumns="0" insertRows="0" insertHyperlinks="0" sort="0" autoFilter="0" pivotTables="0"/>
  <mergeCells count="6">
    <mergeCell ref="A1:C1"/>
    <mergeCell ref="A2:C2"/>
    <mergeCell ref="B8:C8"/>
    <mergeCell ref="B9:C9"/>
    <mergeCell ref="E4:F6"/>
    <mergeCell ref="E7:F7"/>
  </mergeCells>
  <dataValidations count="2">
    <dataValidation type="whole" showErrorMessage="1" errorTitle="Umbral inválido" error="Introduzca un entero entre 0 y 1.000.000." sqref="B5" xr:uid="{00000000-0002-0000-0300-000000000000}">
      <formula1>0</formula1>
      <formula2>1000000</formula2>
    </dataValidation>
    <dataValidation type="decimal" showErrorMessage="1" errorTitle="Umbral inválido" error="La cobertura máxima debe ser positiva." sqref="B6" xr:uid="{00000000-0002-0000-0300-000001000000}">
      <formula1>0.01</formula1>
      <formula2>10000</formula2>
    </dataValidation>
  </dataValidations>
  <hyperlinks>
    <hyperlink ref="E7" r:id="rId1" xr:uid="{A5709093-6D22-4475-BDF9-C19A33A1115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01 Instrucciones</vt:lpstr>
      <vt:lpstr>02 Glosario</vt:lpstr>
      <vt:lpstr>03 Plantilla</vt:lpstr>
      <vt:lpstr>04 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2026-10-17T21:48:14Z</dcterms:modified>
</cp:coreProperties>
</file>