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E877B28-D1B1-47C0-8205-5B32F2D511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Comparar costos" sheetId="3" r:id="rId3"/>
    <sheet name="Anualizar VP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4" l="1"/>
  <c r="D19" i="4"/>
  <c r="D30" i="4" s="1"/>
  <c r="C19" i="4"/>
  <c r="C30" i="4" s="1"/>
  <c r="B20" i="3"/>
  <c r="D19" i="3"/>
  <c r="C19" i="3"/>
  <c r="C20" i="4" l="1"/>
  <c r="C23" i="4" s="1"/>
  <c r="D30" i="3"/>
  <c r="C21" i="4"/>
  <c r="C30" i="3"/>
  <c r="D20" i="4"/>
  <c r="D21" i="4" s="1"/>
  <c r="C31" i="3"/>
  <c r="C33" i="3" s="1"/>
  <c r="C32" i="3"/>
  <c r="D32" i="3"/>
  <c r="D31" i="3"/>
  <c r="D33" i="3" s="1"/>
  <c r="D20" i="3" s="1"/>
  <c r="C20" i="3" l="1"/>
  <c r="C24" i="3" s="1"/>
  <c r="C23" i="3"/>
  <c r="B26" i="3"/>
  <c r="B26" i="4"/>
  <c r="C24" i="4"/>
</calcChain>
</file>

<file path=xl/sharedStrings.xml><?xml version="1.0" encoding="utf-8"?>
<sst xmlns="http://schemas.openxmlformats.org/spreadsheetml/2006/main" count="220" uniqueCount="170">
  <si>
    <t>Anualidad equivalente</t>
  </si>
  <si>
    <t>InfoExperiencia. Guía de uso para comparar dos alternativas.</t>
  </si>
  <si>
    <t>Empieza aquí</t>
  </si>
  <si>
    <t>Qué resuelve</t>
  </si>
  <si>
    <t>Convierte costos presentes o VPN en un importe anual comparable. CAE: menor costo. EAA: mayor valor neto.</t>
  </si>
  <si>
    <t>Elige una hoja</t>
  </si>
  <si>
    <t>Comparar costos: dos equipos con el mismo servicio. Anualizar VPN: dos proyectos con VPN ya calculado.</t>
  </si>
  <si>
    <t>Configura</t>
  </si>
  <si>
    <t>Completa moneda, tasa anual y dos confirmaciones en C5:C8. Revisa los Sí del ejemplo antes de usarlos.</t>
  </si>
  <si>
    <t>Sustituye el ejemplo</t>
  </si>
  <si>
    <t>Escribe tus datos solo en las celdas amarillas. No borres filas, títulos ni fórmulas. Guarda una copia original.</t>
  </si>
  <si>
    <t>Lee la respuesta</t>
  </si>
  <si>
    <t>Primero Estado y CAE/EAA. Luego la alternativa elegida, la diferencia y Qué hacer. El cálculo detallado está debajo.</t>
  </si>
  <si>
    <t>Cómo ingresar los datos</t>
  </si>
  <si>
    <t>Moneda e importes</t>
  </si>
  <si>
    <t>Usa la misma moneda. Escribe 18000000 para 18 millones, sin símbolos como texto. Cambiar COP no convierte divisas.</t>
  </si>
  <si>
    <t>Tasa y años</t>
  </si>
  <si>
    <t>Escribe 12%, no 12. Tasa admitida: 0% a 100%. Años enteros: 1 a 50. La tasa del ejemplo es ilustrativa.</t>
  </si>
  <si>
    <t>Límites y nombres</t>
  </si>
  <si>
    <t>Importes hasta 1 billón (10¹²) en valor absoluto. Usa nombres distintos y completos. Los campos vacíos no equivalen a 0.</t>
  </si>
  <si>
    <t>Colores</t>
  </si>
  <si>
    <t>Amarillo: editable. Marino con blanco: encabezados y resultado principal. Gris: cálculo o ayuda. Rojo: alerta.</t>
  </si>
  <si>
    <t>Comparar costos</t>
  </si>
  <si>
    <t>Entradas C12:D16</t>
  </si>
  <si>
    <t>Nombre, inversión inicial, costo anual constante, valor residual y duración. Incluye compra e instalación en inversión.</t>
  </si>
  <si>
    <t>Signos y fechas</t>
  </si>
  <si>
    <t>Costos y residual positivos o 0. Inversión hoy. Costo anual al final de cada año. Residual al final del ciclo.</t>
  </si>
  <si>
    <t>Interpretación</t>
  </si>
  <si>
    <t>El menor CAE favorece al equipo con servicio equivalente. La diferencia es anual equivalente, no ahorro fijo de caja.</t>
  </si>
  <si>
    <t>Ejemplo de equipos</t>
  </si>
  <si>
    <t>Negocio de alimentos. A: inversión 18 millones, costo anual 4,5 millones, residual 2 millones y 3 años. B: 28, 3 y 4 millones, 5 años. Tasa 12%. B tiene menor CAE: 10.137.834 al año frente a 11.401.584 de A.</t>
  </si>
  <si>
    <t>Anualizar VPN</t>
  </si>
  <si>
    <t>Entradas C12:D14</t>
  </si>
  <si>
    <t>Nombre, VPN y duración. El VPN debe incluir inversión y todos los flujos netos, descontados con la tasa de C6.</t>
  </si>
  <si>
    <t>Admite VPN positivo, cero o negativo. EAA positiva crea valor sobre la tasa. Cero alcanza la tasa. Negativa no la alcanza.</t>
  </si>
  <si>
    <t>Ejemplo de proyectos</t>
  </si>
  <si>
    <t>Análisis neto distinto del ejemplo de equipos: VPN A de 12 millones por 3 años y B de 17 millones por 5 años. Tasa 12%. EAA A: 4.996.188 al año. EAA B: 4.715.965. Se selecciona A.</t>
  </si>
  <si>
    <t>Alertas y condiciones para decidir</t>
  </si>
  <si>
    <t>FALTA / REVISAR / n.a.</t>
  </si>
  <si>
    <t>FALTA: completa el dato. REVISAR: corrige rango, signo, años o nombres. n.a.: no hay resultado disponible. No se sustituye por 0.</t>
  </si>
  <si>
    <t>Comparación pendiente</t>
  </si>
  <si>
    <t>La selección necesita datos completos y ambas confirmaciones en Sí. Con vidas distintas, debe ser viable repetir o reemplazar en condiciones comparables.</t>
  </si>
  <si>
    <t>Casos especiales</t>
  </si>
  <si>
    <t>Empate al centavo: sin ganadora. Ambas EAA negativas: ninguna supera la tasa. VP de costos negativo: revisa recuperaciones. La tasa 0% sí se admite.</t>
  </si>
  <si>
    <t>Plazo y servicio</t>
  </si>
  <si>
    <t>CAE requiere servicio equivalente. EAA requiere proyectos comparables y excluyentes. Con un plazo fijo, evalúa horizonte común y reemplazos.</t>
  </si>
  <si>
    <t>Alcance del modelo</t>
  </si>
  <si>
    <t>CAE usa costos anuales constantes. Si cambian por año, necesitas otro calendario. La hoja EAA anualiza un VPN externo. No compares EAA contra CAE.</t>
  </si>
  <si>
    <t>Antes de comprar</t>
  </si>
  <si>
    <t>Revisa liquidez, riesgo y presupuesto. Mantén coherencia entre tasa, inflación e impuestos. No sumes depreciación como pago ni dupliques costos.</t>
  </si>
  <si>
    <t>Mantenimiento y fundamento</t>
  </si>
  <si>
    <t>Edición segura</t>
  </si>
  <si>
    <t>Sustituye valores o usa Supr en amarillo. Evita Borrar todo y pegar formatos. Fórmulas visibles, sin protección: no las sobrescribas. Conserva .xlsx.</t>
  </si>
  <si>
    <t>Método</t>
  </si>
  <si>
    <t>Importe anual = valor presente / factor de anualidad. Factor = [1 − (1 + r)^(-n)] / r. Con tasa 0%, factor = años. CAE usa VP de costos. EAA usa VPN.</t>
  </si>
  <si>
    <t>Supuestos del ejemplo</t>
  </si>
  <si>
    <t>Datos ilustrativos, antes de impuestos y sin inflación. Sin macros, conexiones externas ni hojas ocultas.</t>
  </si>
  <si>
    <t>Fuentes del método</t>
  </si>
  <si>
    <t>ACCA. William Parrott. Equivalent annual costs and benefits.
https://www.accaglobal.com/uk/en/student/exam-support-resources/fundamentals-exams-study-resources/f9/technical-articles/eac.html</t>
  </si>
  <si>
    <t>MIT. Randolph Kirchain. Engineering Economic Analysis, curso 3.080 (2005).
https://ocw.mit.edu/courses/3-080-economic-environmental-issues-in-materials-selection-fall-2005/</t>
  </si>
  <si>
    <t>Glosario de la plantilla</t>
  </si>
  <si>
    <t>Consulta el término que aparece en las entradas, resultados o alertas.</t>
  </si>
  <si>
    <t>Término y significado práctico</t>
  </si>
  <si>
    <t>Importe anual uniforme con el mismo valor presente que los flujos evaluados.</t>
  </si>
  <si>
    <t>EAA</t>
  </si>
  <si>
    <t>Equivalent Annual Annuity. Anualiza el VPN de los flujos netos.</t>
  </si>
  <si>
    <t>CAE / EAC</t>
  </si>
  <si>
    <t>Costo anual equivalente / Equivalent Annual Cost. Anualiza el VP de costos.</t>
  </si>
  <si>
    <t>VPN / VAN</t>
  </si>
  <si>
    <t>Valor presente neto / valor actual neto. Valor de los flujos netos descontados, incluida la inversión.</t>
  </si>
  <si>
    <t>VP de costos</t>
  </si>
  <si>
    <t>Inversión inicial más costos futuros descontados, menos recuperaciones descontadas.</t>
  </si>
  <si>
    <t>Inversión inicial</t>
  </si>
  <si>
    <t>Desembolso hoy para compra, instalación y puesta en marcha.</t>
  </si>
  <si>
    <t>Costo anual constante</t>
  </si>
  <si>
    <t>Salida de efectivo del mismo importe cada año: energía, mantenimiento u otros costos incluidos.</t>
  </si>
  <si>
    <t>Valor residual</t>
  </si>
  <si>
    <t>Recuperación al terminar la vida evaluada, neta de gastos e impuestos aplicables.</t>
  </si>
  <si>
    <t>Duración / vida útil</t>
  </si>
  <si>
    <t>Número de años del ciclo evaluado. Aquí: enteros entre 1 y 50.</t>
  </si>
  <si>
    <t>Tasa anual de descuento</t>
  </si>
  <si>
    <t>Rendimiento requerido o costo de oportunidad anual coherente con los flujos.</t>
  </si>
  <si>
    <t>Factor de anualidad</t>
  </si>
  <si>
    <t>Valor presente de una unidad recibida o pagada al final de cada año durante n años.</t>
  </si>
  <si>
    <t>Moneda / unidades completas</t>
  </si>
  <si>
    <t>Todos los importes usan la misma moneda, sin escalarlos a miles o millones.</t>
  </si>
  <si>
    <t>Servicio equivalente</t>
  </si>
  <si>
    <t>Alternativas que cumplen la misma necesidad de capacidad, calidad y disponibilidad.</t>
  </si>
  <si>
    <t>Continuidad y reemplazo</t>
  </si>
  <si>
    <t>La necesidad sigue y los activos/proyectos pueden reemplazarse o repetirse de forma comparable.</t>
  </si>
  <si>
    <t>Mutuamente excluyentes</t>
  </si>
  <si>
    <t>Se elige una alternativa; no se ejecutan ambas como si fueran independientes.</t>
  </si>
  <si>
    <t>Flujo neto de caja</t>
  </si>
  <si>
    <t>Entradas menos salidas de efectivo atribuibles a la inversión.</t>
  </si>
  <si>
    <t>Rendimiento requerido</t>
  </si>
  <si>
    <t>Retorno mínimo incorporado en la tasa. VPN y EAA cero lo alcanzan sin valor adicional.</t>
  </si>
  <si>
    <t>Inflación / tasa real</t>
  </si>
  <si>
    <t>Cambios de precios; la tasa y los flujos deben estar en una base coherente, real o nominal.</t>
  </si>
  <si>
    <t>Antes / después de impuestos</t>
  </si>
  <si>
    <t>Base del análisis que debe mantenerse consistente en flujos y tasa.</t>
  </si>
  <si>
    <t>Liquidez</t>
  </si>
  <si>
    <t>Dinero disponible en las fechas de pago. No se deduce del CAE ni de la EAA.</t>
  </si>
  <si>
    <t>Diferencia anual equivalente</t>
  </si>
  <si>
    <t>Distancia entre los resultados anuales. No es necesariamente ahorro real de caja cada año.</t>
  </si>
  <si>
    <t>Horizonte común</t>
  </si>
  <si>
    <t>Mismo plazo de evaluación para ambas opciones, incluyendo reemplazos y recuperación.</t>
  </si>
  <si>
    <t>n.a. / FALTA / REVISAR</t>
  </si>
  <si>
    <t>n.a.: resultado no disponible. FALTA: entrada incompleta. REVISAR: dato o condición inválida.</t>
  </si>
  <si>
    <t>Empate al centavo</t>
  </si>
  <si>
    <t>Resultados iguales redondeados a dos decimales; no se selecciona una alternativa.</t>
  </si>
  <si>
    <t>Comparar costos de equipos</t>
  </si>
  <si>
    <t>Menor CAE: menor costo anual equivalente.</t>
  </si>
  <si>
    <t>1. Configura     2. Sustituye las celdas amarillas     3. Lee el resultado</t>
  </si>
  <si>
    <t>Moneda</t>
  </si>
  <si>
    <t>COP</t>
  </si>
  <si>
    <t>Una sola moneda. Importes en unidades.</t>
  </si>
  <si>
    <t>Escribe 12%. La tasa es ilustrativa.</t>
  </si>
  <si>
    <t>¿Servicio o beneficios equivalentes?</t>
  </si>
  <si>
    <t>Sí</t>
  </si>
  <si>
    <t>Misma capacidad, calidad y disponibilidad.</t>
  </si>
  <si>
    <t>¿Continuidad y reemplazo comparables?</t>
  </si>
  <si>
    <t>Si hay plazo fijo, usa un horizonte común.</t>
  </si>
  <si>
    <t>2. Ingresa los datos de las alternativas</t>
  </si>
  <si>
    <t>Dato</t>
  </si>
  <si>
    <t>Alternativa A</t>
  </si>
  <si>
    <t>Alternativa B</t>
  </si>
  <si>
    <t>Cómo ingresarlo</t>
  </si>
  <si>
    <t>Nombre</t>
  </si>
  <si>
    <t>Equipo A</t>
  </si>
  <si>
    <t>Equipo B</t>
  </si>
  <si>
    <t>Nombres distintos. Mismo servicio.</t>
  </si>
  <si>
    <t>Compra e instalación hoy.</t>
  </si>
  <si>
    <t>Monto fijo al final de cada año. Usa 0 si no hay.</t>
  </si>
  <si>
    <t>Recuperación final. Usa 0 si no hay.</t>
  </si>
  <si>
    <t>Duración del ciclo (años)</t>
  </si>
  <si>
    <t>Años enteros, de 1 a 50.</t>
  </si>
  <si>
    <t>Vacío no equivale a 0. Límite de importes: 1 billón (10¹²) en valor absoluto.</t>
  </si>
  <si>
    <t>3. Revisa el resultado y la comparación</t>
  </si>
  <si>
    <t>Estado de las entradas</t>
  </si>
  <si>
    <t>FALTA: completa. REVISAR: corrige.</t>
  </si>
  <si>
    <t>Menor es mejor si el servicio es equivalente.</t>
  </si>
  <si>
    <t>Selección con las dos condiciones iniciales confirmadas en Sí</t>
  </si>
  <si>
    <t>Alternativa según el criterio</t>
  </si>
  <si>
    <t>Distancia absoluta entre los dos resultados.</t>
  </si>
  <si>
    <t>La diferencia de CAE no es un ahorro de caja idéntico cada año. Revisa liquidez y cotizaciones.</t>
  </si>
  <si>
    <t>Detalle del cálculo</t>
  </si>
  <si>
    <t>Concepto</t>
  </si>
  <si>
    <t>VP de costos anuales</t>
  </si>
  <si>
    <t>VP de recuperación final</t>
  </si>
  <si>
    <t>VP total de costos</t>
  </si>
  <si>
    <t>Inversión + costos − recuperación.</t>
  </si>
  <si>
    <t>Notas de tu decisión</t>
  </si>
  <si>
    <t>Ejemplo: validar cotizaciones, mantenimiento y fondos disponibles antes de aprobar la inversión.</t>
  </si>
  <si>
    <t>Edita solo amarillo. Instrucciones y Glosario explican alcance, límites y supuestos.</t>
  </si>
  <si>
    <t>Anualizar el VPN de proyectos</t>
  </si>
  <si>
    <t>Mayor EAA: mayor valor neto anual equivalente.</t>
  </si>
  <si>
    <t>¿Proyectos comparables y excluyentes?</t>
  </si>
  <si>
    <t>Se elige un proyecto, no ambos.</t>
  </si>
  <si>
    <t>Proyecto A</t>
  </si>
  <si>
    <t>Proyecto B</t>
  </si>
  <si>
    <t>VPN de un análisis neto independiente.</t>
  </si>
  <si>
    <t>VPN ya calculado</t>
  </si>
  <si>
    <t>VPN con la tasa indicada. Admite negativos.</t>
  </si>
  <si>
    <t>Duración del proyecto (años)</t>
  </si>
  <si>
    <t>Mayor es mejor si la comparación es válida.</t>
  </si>
  <si>
    <t>Lectura de cada proyecto</t>
  </si>
  <si>
    <t>La EAA es valor neto equivalente sobre la tasa requerida. No es una ganancia de caja garantizada.</t>
  </si>
  <si>
    <t>El VPN debe incluir inversión inicial y todos los flujos relevantes. Esta hoja no calcula el VPN.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</si>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</sst>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6" formatCode="0.000000"/>
    <numFmt numFmtId="167" formatCode="#,##0;\(#,##0\);0"/>
    <numFmt numFmtId="168" formatCode="\ \ @"/>
  </numFmts>
  <fonts count="19">
    <font>
      <sz val="11"/>
      <name val="Carlito"/>
    </font>
    <font>
      <sz val="11"/>
      <color rgb="FF243447"/>
      <name val="Arial"/>
    </font>
    <font>
      <b/>
      <sz val="11"/>
      <color rgb="FFFFFFFF"/>
      <name val="Arial"/>
    </font>
    <font>
      <b/>
      <sz val="11"/>
      <color rgb="FF20364B"/>
      <name val="Arial"/>
    </font>
    <font>
      <sz val="11"/>
      <color rgb="FF20364B"/>
      <name val="Arial"/>
    </font>
    <font>
      <b/>
      <sz val="17"/>
      <color rgb="FF10243A"/>
      <name val="Arial"/>
    </font>
    <font>
      <sz val="11"/>
      <color rgb="FF526779"/>
      <name val="Arial"/>
    </font>
    <font>
      <b/>
      <sz val="11"/>
      <color rgb="FF1C4E7D"/>
      <name val="Arial"/>
    </font>
    <font>
      <sz val="11"/>
      <color rgb="FF1C4E7D"/>
      <name val="Arial"/>
    </font>
    <font>
      <b/>
      <sz val="14"/>
      <color rgb="FFFFFFFF"/>
      <name val="Arial"/>
    </font>
    <font>
      <b/>
      <sz val="11"/>
      <color rgb="FF526779"/>
      <name val="Arial"/>
    </font>
    <font>
      <b/>
      <sz val="14"/>
      <color rgb="FF10243A"/>
      <name val="Arial"/>
    </font>
    <font>
      <b/>
      <sz val="12"/>
      <color rgb="FF20364B"/>
      <name val="Arial"/>
    </font>
    <font>
      <b/>
      <sz val="11"/>
      <color rgb="FF10243A"/>
      <name val="Arial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F3F7"/>
      </patternFill>
    </fill>
    <fill>
      <patternFill patternType="solid">
        <fgColor rgb="FFFFF1CE"/>
      </patternFill>
    </fill>
    <fill>
      <patternFill patternType="solid">
        <fgColor rgb="FF10243A"/>
      </patternFill>
    </fill>
    <fill>
      <patternFill patternType="solid">
        <fgColor rgb="FF264B70"/>
      </patternFill>
    </fill>
    <fill>
      <patternFill patternType="solid">
        <fgColor rgb="FFDFEAF3"/>
      </patternFill>
    </fill>
    <fill>
      <patternFill patternType="solid">
        <fgColor theme="3"/>
        <bgColor indexed="64"/>
      </patternFill>
    </fill>
    <fill>
      <patternFill patternType="solid">
        <fgColor indexed="65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10243A"/>
      </bottom>
      <diagonal/>
    </border>
    <border>
      <left/>
      <right/>
      <top/>
      <bottom style="medium">
        <color rgb="FF10243A"/>
      </bottom>
      <diagonal/>
    </border>
    <border>
      <left/>
      <right/>
      <top/>
      <bottom style="medium">
        <color rgb="FF10243A"/>
      </bottom>
      <diagonal/>
    </border>
    <border>
      <left/>
      <right/>
      <top/>
      <bottom style="thin">
        <color rgb="FFD9BA65"/>
      </bottom>
      <diagonal/>
    </border>
    <border>
      <left/>
      <right/>
      <top/>
      <bottom style="thin">
        <color rgb="FFDFCF9E"/>
      </bottom>
      <diagonal/>
    </border>
    <border>
      <left/>
      <right/>
      <top/>
      <bottom style="thin">
        <color rgb="FFD7E0E8"/>
      </bottom>
      <diagonal/>
    </border>
    <border>
      <left/>
      <right/>
      <top/>
      <bottom style="thin">
        <color rgb="FFD7E0E8"/>
      </bottom>
      <diagonal/>
    </border>
    <border>
      <left/>
      <right/>
      <top/>
      <bottom style="thin">
        <color rgb="FFD7E0E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  <xf numFmtId="0" fontId="13" fillId="3" borderId="1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15" fillId="8" borderId="14" xfId="0" applyFont="1" applyFill="1" applyBorder="1" applyAlignment="1">
      <alignment horizontal="center" vertical="center" wrapText="1"/>
    </xf>
    <xf numFmtId="0" fontId="15" fillId="8" borderId="15" xfId="0" applyFont="1" applyFill="1" applyBorder="1" applyAlignment="1">
      <alignment horizontal="center" vertical="center" wrapText="1"/>
    </xf>
    <xf numFmtId="0" fontId="15" fillId="8" borderId="16" xfId="0" applyFont="1" applyFill="1" applyBorder="1" applyAlignment="1">
      <alignment horizontal="center" vertical="center" wrapText="1"/>
    </xf>
    <xf numFmtId="0" fontId="15" fillId="8" borderId="17" xfId="0" applyFont="1" applyFill="1" applyBorder="1" applyAlignment="1">
      <alignment horizontal="center" vertical="center" wrapText="1"/>
    </xf>
    <xf numFmtId="0" fontId="15" fillId="8" borderId="18" xfId="0" applyFont="1" applyFill="1" applyBorder="1" applyAlignment="1">
      <alignment horizontal="center" vertical="center" wrapText="1"/>
    </xf>
    <xf numFmtId="0" fontId="15" fillId="8" borderId="19" xfId="0" applyFont="1" applyFill="1" applyBorder="1" applyAlignment="1">
      <alignment horizontal="center" vertical="center" wrapText="1"/>
    </xf>
    <xf numFmtId="0" fontId="18" fillId="9" borderId="20" xfId="1" applyFont="1" applyFill="1" applyBorder="1" applyAlignment="1">
      <alignment horizontal="center" vertical="center"/>
    </xf>
    <xf numFmtId="0" fontId="18" fillId="9" borderId="21" xfId="1" applyFont="1" applyFill="1" applyBorder="1" applyAlignment="1">
      <alignment horizontal="center" vertical="center"/>
    </xf>
    <xf numFmtId="0" fontId="5" fillId="2" borderId="6" xfId="0" applyFont="1" applyFill="1" applyBorder="1" applyAlignment="1" applyProtection="1">
      <alignment vertical="center" wrapText="1"/>
      <protection locked="0"/>
    </xf>
    <xf numFmtId="0" fontId="5" fillId="2" borderId="7" xfId="0" applyFont="1" applyFill="1" applyBorder="1" applyAlignment="1" applyProtection="1">
      <alignment vertical="center" wrapText="1"/>
      <protection locked="0"/>
    </xf>
    <xf numFmtId="0" fontId="5" fillId="2" borderId="8" xfId="0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6" fillId="2" borderId="2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vertical="center" wrapText="1"/>
      <protection locked="0"/>
    </xf>
    <xf numFmtId="0" fontId="4" fillId="3" borderId="2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7" fillId="4" borderId="9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168" fontId="6" fillId="2" borderId="2" xfId="0" applyNumberFormat="1" applyFont="1" applyFill="1" applyBorder="1" applyAlignment="1" applyProtection="1">
      <alignment vertical="center" wrapText="1"/>
      <protection locked="0"/>
    </xf>
    <xf numFmtId="164" fontId="7" fillId="4" borderId="9" xfId="0" applyNumberFormat="1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5" borderId="0" xfId="0" applyFont="1" applyFill="1" applyAlignment="1" applyProtection="1">
      <alignment vertical="center" wrapText="1"/>
      <protection locked="0"/>
    </xf>
    <xf numFmtId="0" fontId="2" fillId="5" borderId="2" xfId="0" applyFont="1" applyFill="1" applyBorder="1" applyAlignment="1" applyProtection="1">
      <alignment vertical="center" wrapText="1"/>
      <protection locked="0"/>
    </xf>
    <xf numFmtId="0" fontId="2" fillId="6" borderId="1" xfId="0" applyFont="1" applyFill="1" applyBorder="1" applyAlignment="1" applyProtection="1">
      <alignment vertical="center" wrapText="1"/>
      <protection locked="0"/>
    </xf>
    <xf numFmtId="0" fontId="2" fillId="6" borderId="0" xfId="0" applyFont="1" applyFill="1" applyAlignment="1" applyProtection="1">
      <alignment horizontal="center" vertical="center" wrapText="1"/>
      <protection locked="0"/>
    </xf>
    <xf numFmtId="0" fontId="2" fillId="6" borderId="2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8" fillId="4" borderId="10" xfId="0" applyFont="1" applyFill="1" applyBorder="1" applyAlignment="1" applyProtection="1">
      <alignment vertical="center" wrapText="1"/>
      <protection locked="0"/>
    </xf>
    <xf numFmtId="167" fontId="8" fillId="4" borderId="10" xfId="0" applyNumberFormat="1" applyFont="1" applyFill="1" applyBorder="1" applyAlignment="1" applyProtection="1">
      <alignment horizontal="right" vertical="center" wrapText="1"/>
      <protection locked="0"/>
    </xf>
    <xf numFmtId="1" fontId="8" fillId="4" borderId="10" xfId="0" applyNumberFormat="1" applyFont="1" applyFill="1" applyBorder="1" applyAlignment="1" applyProtection="1">
      <alignment horizontal="right"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168" fontId="4" fillId="2" borderId="2" xfId="0" applyNumberFormat="1" applyFont="1" applyFill="1" applyBorder="1" applyAlignment="1" applyProtection="1">
      <alignment vertical="center" wrapText="1"/>
      <protection locked="0"/>
    </xf>
    <xf numFmtId="0" fontId="9" fillId="5" borderId="1" xfId="0" applyFont="1" applyFill="1" applyBorder="1" applyAlignment="1" applyProtection="1">
      <alignment vertical="center" wrapText="1"/>
      <protection locked="0"/>
    </xf>
    <xf numFmtId="167" fontId="9" fillId="5" borderId="0" xfId="0" applyNumberFormat="1" applyFont="1" applyFill="1" applyAlignment="1" applyProtection="1">
      <alignment horizontal="right" vertical="center" wrapText="1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4" fillId="7" borderId="1" xfId="0" applyFont="1" applyFill="1" applyBorder="1" applyAlignment="1" applyProtection="1">
      <alignment vertical="center" wrapText="1"/>
      <protection locked="0"/>
    </xf>
    <xf numFmtId="0" fontId="11" fillId="7" borderId="0" xfId="0" applyFont="1" applyFill="1" applyAlignment="1" applyProtection="1">
      <alignment vertical="center" wrapText="1"/>
      <protection locked="0"/>
    </xf>
    <xf numFmtId="0" fontId="11" fillId="7" borderId="2" xfId="0" applyFont="1" applyFill="1" applyBorder="1" applyAlignment="1" applyProtection="1">
      <alignment vertical="center" wrapText="1"/>
      <protection locked="0"/>
    </xf>
    <xf numFmtId="167" fontId="12" fillId="2" borderId="0" xfId="0" applyNumberFormat="1" applyFont="1" applyFill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0" fontId="3" fillId="3" borderId="2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166" fontId="4" fillId="3" borderId="0" xfId="0" applyNumberFormat="1" applyFont="1" applyFill="1" applyAlignment="1" applyProtection="1">
      <alignment horizontal="right" vertical="center" wrapText="1"/>
      <protection locked="0"/>
    </xf>
    <xf numFmtId="167" fontId="4" fillId="3" borderId="0" xfId="0" applyNumberFormat="1" applyFont="1" applyFill="1" applyAlignment="1" applyProtection="1">
      <alignment horizontal="right" vertical="center" wrapText="1"/>
      <protection locked="0"/>
    </xf>
    <xf numFmtId="167" fontId="3" fillId="3" borderId="0" xfId="0" applyNumberFormat="1" applyFont="1" applyFill="1" applyAlignment="1" applyProtection="1">
      <alignment horizontal="right" vertical="center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0" xfId="0" applyFont="1" applyFill="1" applyAlignment="1" applyProtection="1">
      <alignment vertical="top" wrapText="1"/>
      <protection locked="0"/>
    </xf>
    <xf numFmtId="0" fontId="8" fillId="4" borderId="2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4" fillId="2" borderId="0" xfId="0" applyFont="1" applyFill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Alignment="1" applyProtection="1">
      <alignment horizontal="right"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10">
    <dxf>
      <font>
        <b/>
        <color rgb="FF942D28"/>
      </font>
      <fill>
        <patternFill patternType="solid">
          <bgColor rgb="FFFCE7E6"/>
        </patternFill>
      </fill>
    </dxf>
    <dxf>
      <font>
        <b/>
        <color rgb="FF942D28"/>
      </font>
      <fill>
        <patternFill patternType="solid">
          <bgColor rgb="FFFCE7E6"/>
        </patternFill>
      </fill>
    </dxf>
    <dxf>
      <font>
        <b/>
        <color rgb="FFA52B2B"/>
      </font>
      <fill>
        <patternFill>
          <bgColor rgb="FFFDE8E7"/>
        </patternFill>
      </fill>
    </dxf>
    <dxf>
      <font>
        <color rgb="FFA52B2B"/>
      </font>
      <fill>
        <patternFill>
          <bgColor rgb="FFFDE8E7"/>
        </patternFill>
      </fill>
    </dxf>
    <dxf>
      <font>
        <b/>
        <color rgb="FFA52B2B"/>
      </font>
      <fill>
        <patternFill>
          <bgColor rgb="FFFDE8E7"/>
        </patternFill>
      </fill>
    </dxf>
    <dxf>
      <font>
        <b/>
        <color rgb="FF942D28"/>
      </font>
      <fill>
        <patternFill patternType="solid">
          <bgColor rgb="FFFCE7E6"/>
        </patternFill>
      </fill>
    </dxf>
    <dxf>
      <font>
        <b/>
        <color rgb="FF942D28"/>
      </font>
      <fill>
        <patternFill patternType="solid">
          <bgColor rgb="FFFCE7E6"/>
        </patternFill>
      </fill>
    </dxf>
    <dxf>
      <font>
        <b/>
        <color rgb="FFA52B2B"/>
      </font>
      <fill>
        <patternFill>
          <bgColor rgb="FFFDE8E7"/>
        </patternFill>
      </fill>
    </dxf>
    <dxf>
      <font>
        <color rgb="FFA52B2B"/>
      </font>
      <fill>
        <patternFill>
          <bgColor rgb="FFFDE8E7"/>
        </patternFill>
      </fill>
    </dxf>
    <dxf>
      <font>
        <b/>
        <color rgb="FFA52B2B"/>
      </font>
      <fill>
        <patternFill>
          <bgColor rgb="FFFDE8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2095792</xdr:colOff>
      <xdr:row>2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4DD22A-3ACC-498C-B308-6CCCFF349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7400" y="0"/>
          <a:ext cx="2095792" cy="6076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2095792</xdr:colOff>
      <xdr:row>2</xdr:row>
      <xdr:rowOff>169545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2DA519-8D93-4837-B6A5-E71328C5E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7400" y="171450"/>
          <a:ext cx="2095792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2084362</xdr:colOff>
      <xdr:row>2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EDACAB-3549-4F5C-9A15-3288A9858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7400" y="0"/>
          <a:ext cx="2095792" cy="6115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2091982</xdr:colOff>
      <xdr:row>2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9BA274-DE73-4DFC-BB4E-9D2979BE3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7400" y="0"/>
          <a:ext cx="2086267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88399"/>
  </sheetPr>
  <dimension ref="B2:H57"/>
  <sheetViews>
    <sheetView showGridLines="0" tabSelected="1" workbookViewId="0">
      <pane ySplit="3" topLeftCell="A4" activePane="bottomLeft" state="frozen"/>
      <selection pane="bottomLeft" activeCell="G10" sqref="G10"/>
    </sheetView>
  </sheetViews>
  <sheetFormatPr baseColWidth="10" defaultColWidth="8.796875" defaultRowHeight="13.8"/>
  <cols>
    <col min="1" max="1" width="3" customWidth="1"/>
    <col min="2" max="2" width="38" customWidth="1"/>
    <col min="3" max="4" width="22" customWidth="1"/>
    <col min="5" max="5" width="39" customWidth="1"/>
    <col min="6" max="6" width="3" customWidth="1"/>
    <col min="7" max="7" width="38.296875" customWidth="1"/>
    <col min="8" max="8" width="39.8984375" customWidth="1"/>
  </cols>
  <sheetData>
    <row r="2" spans="2:8" ht="34.950000000000003" customHeight="1">
      <c r="B2" s="7" t="s">
        <v>0</v>
      </c>
      <c r="C2" s="8"/>
      <c r="D2" s="8"/>
      <c r="E2" s="9"/>
    </row>
    <row r="3" spans="2:8" ht="28.05" customHeight="1" thickBot="1">
      <c r="B3" s="10" t="s">
        <v>1</v>
      </c>
      <c r="C3" s="11"/>
      <c r="D3" s="11"/>
      <c r="E3" s="12"/>
    </row>
    <row r="4" spans="2:8" ht="25.95" customHeight="1">
      <c r="B4" s="3"/>
      <c r="C4" s="2"/>
      <c r="D4" s="2"/>
      <c r="E4" s="4"/>
      <c r="G4" s="26" t="s">
        <v>168</v>
      </c>
      <c r="H4" s="27"/>
    </row>
    <row r="5" spans="2:8" ht="27" customHeight="1">
      <c r="B5" s="13" t="s">
        <v>2</v>
      </c>
      <c r="C5" s="14"/>
      <c r="D5" s="14"/>
      <c r="E5" s="15"/>
      <c r="G5" s="28"/>
      <c r="H5" s="29"/>
    </row>
    <row r="6" spans="2:8" ht="43.95" customHeight="1" thickBot="1">
      <c r="B6" s="5" t="s">
        <v>3</v>
      </c>
      <c r="C6" s="16" t="s">
        <v>4</v>
      </c>
      <c r="D6" s="16"/>
      <c r="E6" s="17"/>
      <c r="G6" s="30"/>
      <c r="H6" s="31"/>
    </row>
    <row r="7" spans="2:8" ht="43.95" customHeight="1" thickBot="1">
      <c r="B7" s="5" t="s">
        <v>5</v>
      </c>
      <c r="C7" s="16" t="s">
        <v>6</v>
      </c>
      <c r="D7" s="16"/>
      <c r="E7" s="17"/>
      <c r="G7" s="32" t="s">
        <v>169</v>
      </c>
      <c r="H7" s="33"/>
    </row>
    <row r="8" spans="2:8" ht="43.95" customHeight="1">
      <c r="B8" s="5" t="s">
        <v>7</v>
      </c>
      <c r="C8" s="16" t="s">
        <v>8</v>
      </c>
      <c r="D8" s="16"/>
      <c r="E8" s="17"/>
    </row>
    <row r="9" spans="2:8" ht="43.95" customHeight="1">
      <c r="B9" s="5" t="s">
        <v>9</v>
      </c>
      <c r="C9" s="16" t="s">
        <v>10</v>
      </c>
      <c r="D9" s="16"/>
      <c r="E9" s="17"/>
    </row>
    <row r="10" spans="2:8" ht="43.95" customHeight="1">
      <c r="B10" s="5" t="s">
        <v>11</v>
      </c>
      <c r="C10" s="16" t="s">
        <v>12</v>
      </c>
      <c r="D10" s="16"/>
      <c r="E10" s="17"/>
    </row>
    <row r="11" spans="2:8" ht="25.95" customHeight="1">
      <c r="B11" s="3"/>
      <c r="C11" s="2"/>
      <c r="D11" s="2"/>
      <c r="E11" s="4"/>
    </row>
    <row r="12" spans="2:8" ht="27" customHeight="1">
      <c r="B12" s="13" t="s">
        <v>13</v>
      </c>
      <c r="C12" s="14"/>
      <c r="D12" s="14"/>
      <c r="E12" s="15"/>
    </row>
    <row r="13" spans="2:8" ht="48" customHeight="1">
      <c r="B13" s="5" t="s">
        <v>14</v>
      </c>
      <c r="C13" s="16" t="s">
        <v>15</v>
      </c>
      <c r="D13" s="16"/>
      <c r="E13" s="17"/>
    </row>
    <row r="14" spans="2:8" ht="48" customHeight="1">
      <c r="B14" s="5" t="s">
        <v>16</v>
      </c>
      <c r="C14" s="16" t="s">
        <v>17</v>
      </c>
      <c r="D14" s="16"/>
      <c r="E14" s="17"/>
    </row>
    <row r="15" spans="2:8" ht="48" customHeight="1">
      <c r="B15" s="5" t="s">
        <v>18</v>
      </c>
      <c r="C15" s="16" t="s">
        <v>19</v>
      </c>
      <c r="D15" s="16"/>
      <c r="E15" s="17"/>
    </row>
    <row r="16" spans="2:8" ht="43.95" customHeight="1">
      <c r="B16" s="5" t="s">
        <v>20</v>
      </c>
      <c r="C16" s="16" t="s">
        <v>21</v>
      </c>
      <c r="D16" s="16"/>
      <c r="E16" s="17"/>
    </row>
    <row r="17" spans="2:5" ht="25.95" customHeight="1">
      <c r="B17" s="3"/>
      <c r="C17" s="2"/>
      <c r="D17" s="2"/>
      <c r="E17" s="4"/>
    </row>
    <row r="18" spans="2:5" ht="27" customHeight="1">
      <c r="B18" s="13" t="s">
        <v>22</v>
      </c>
      <c r="C18" s="14"/>
      <c r="D18" s="14"/>
      <c r="E18" s="15"/>
    </row>
    <row r="19" spans="2:5" ht="48" customHeight="1">
      <c r="B19" s="5" t="s">
        <v>23</v>
      </c>
      <c r="C19" s="16" t="s">
        <v>24</v>
      </c>
      <c r="D19" s="16"/>
      <c r="E19" s="17"/>
    </row>
    <row r="20" spans="2:5" ht="43.95" customHeight="1">
      <c r="B20" s="5" t="s">
        <v>25</v>
      </c>
      <c r="C20" s="16" t="s">
        <v>26</v>
      </c>
      <c r="D20" s="16"/>
      <c r="E20" s="17"/>
    </row>
    <row r="21" spans="2:5" ht="43.95" customHeight="1">
      <c r="B21" s="5" t="s">
        <v>27</v>
      </c>
      <c r="C21" s="16" t="s">
        <v>28</v>
      </c>
      <c r="D21" s="16"/>
      <c r="E21" s="17"/>
    </row>
    <row r="22" spans="2:5" ht="78" customHeight="1">
      <c r="B22" s="5" t="s">
        <v>29</v>
      </c>
      <c r="C22" s="16" t="s">
        <v>30</v>
      </c>
      <c r="D22" s="16"/>
      <c r="E22" s="17"/>
    </row>
    <row r="23" spans="2:5" ht="25.95" customHeight="1">
      <c r="B23" s="3"/>
      <c r="C23" s="2"/>
      <c r="D23" s="2"/>
      <c r="E23" s="4"/>
    </row>
    <row r="24" spans="2:5" ht="27" customHeight="1">
      <c r="B24" s="13" t="s">
        <v>31</v>
      </c>
      <c r="C24" s="14"/>
      <c r="D24" s="14"/>
      <c r="E24" s="15"/>
    </row>
    <row r="25" spans="2:5" ht="48" customHeight="1">
      <c r="B25" s="5" t="s">
        <v>32</v>
      </c>
      <c r="C25" s="16" t="s">
        <v>33</v>
      </c>
      <c r="D25" s="16"/>
      <c r="E25" s="17"/>
    </row>
    <row r="26" spans="2:5" ht="48" customHeight="1">
      <c r="B26" s="5" t="s">
        <v>27</v>
      </c>
      <c r="C26" s="16" t="s">
        <v>34</v>
      </c>
      <c r="D26" s="16"/>
      <c r="E26" s="17"/>
    </row>
    <row r="27" spans="2:5" ht="64.05" customHeight="1">
      <c r="B27" s="5" t="s">
        <v>35</v>
      </c>
      <c r="C27" s="16" t="s">
        <v>36</v>
      </c>
      <c r="D27" s="16"/>
      <c r="E27" s="17"/>
    </row>
    <row r="28" spans="2:5" ht="25.95" customHeight="1">
      <c r="B28" s="3"/>
      <c r="C28" s="2"/>
      <c r="D28" s="2"/>
      <c r="E28" s="4"/>
    </row>
    <row r="29" spans="2:5" ht="27" customHeight="1">
      <c r="B29" s="13" t="s">
        <v>37</v>
      </c>
      <c r="C29" s="14"/>
      <c r="D29" s="14"/>
      <c r="E29" s="15"/>
    </row>
    <row r="30" spans="2:5" ht="48" customHeight="1">
      <c r="B30" s="5" t="s">
        <v>38</v>
      </c>
      <c r="C30" s="16" t="s">
        <v>39</v>
      </c>
      <c r="D30" s="16"/>
      <c r="E30" s="17"/>
    </row>
    <row r="31" spans="2:5" ht="60" customHeight="1">
      <c r="B31" s="5" t="s">
        <v>40</v>
      </c>
      <c r="C31" s="16" t="s">
        <v>41</v>
      </c>
      <c r="D31" s="16"/>
      <c r="E31" s="17"/>
    </row>
    <row r="32" spans="2:5" ht="60" customHeight="1">
      <c r="B32" s="5" t="s">
        <v>42</v>
      </c>
      <c r="C32" s="16" t="s">
        <v>43</v>
      </c>
      <c r="D32" s="16"/>
      <c r="E32" s="17"/>
    </row>
    <row r="33" spans="2:5" ht="60" customHeight="1">
      <c r="B33" s="5" t="s">
        <v>44</v>
      </c>
      <c r="C33" s="16" t="s">
        <v>45</v>
      </c>
      <c r="D33" s="16"/>
      <c r="E33" s="17"/>
    </row>
    <row r="34" spans="2:5" ht="60" customHeight="1">
      <c r="B34" s="5" t="s">
        <v>46</v>
      </c>
      <c r="C34" s="16" t="s">
        <v>47</v>
      </c>
      <c r="D34" s="16"/>
      <c r="E34" s="17"/>
    </row>
    <row r="35" spans="2:5" ht="60" customHeight="1">
      <c r="B35" s="5" t="s">
        <v>48</v>
      </c>
      <c r="C35" s="16" t="s">
        <v>49</v>
      </c>
      <c r="D35" s="16"/>
      <c r="E35" s="17"/>
    </row>
    <row r="36" spans="2:5" ht="25.95" customHeight="1">
      <c r="B36" s="3"/>
      <c r="C36" s="2"/>
      <c r="D36" s="2"/>
      <c r="E36" s="4"/>
    </row>
    <row r="37" spans="2:5" ht="27" customHeight="1">
      <c r="B37" s="13" t="s">
        <v>50</v>
      </c>
      <c r="C37" s="14"/>
      <c r="D37" s="14"/>
      <c r="E37" s="15"/>
    </row>
    <row r="38" spans="2:5" ht="60" customHeight="1">
      <c r="B38" s="5" t="s">
        <v>51</v>
      </c>
      <c r="C38" s="16" t="s">
        <v>52</v>
      </c>
      <c r="D38" s="16"/>
      <c r="E38" s="17"/>
    </row>
    <row r="39" spans="2:5" ht="60" customHeight="1">
      <c r="B39" s="5" t="s">
        <v>53</v>
      </c>
      <c r="C39" s="16" t="s">
        <v>54</v>
      </c>
      <c r="D39" s="16"/>
      <c r="E39" s="17"/>
    </row>
    <row r="40" spans="2:5" ht="43.95" customHeight="1">
      <c r="B40" s="5" t="s">
        <v>55</v>
      </c>
      <c r="C40" s="16" t="s">
        <v>56</v>
      </c>
      <c r="D40" s="16"/>
      <c r="E40" s="17"/>
    </row>
    <row r="41" spans="2:5" ht="25.95" customHeight="1">
      <c r="B41" s="3"/>
      <c r="C41" s="2"/>
      <c r="D41" s="2"/>
      <c r="E41" s="4"/>
    </row>
    <row r="42" spans="2:5" ht="27" customHeight="1">
      <c r="B42" s="18" t="s">
        <v>57</v>
      </c>
      <c r="C42" s="19"/>
      <c r="D42" s="19"/>
      <c r="E42" s="20"/>
    </row>
    <row r="43" spans="2:5" ht="48" customHeight="1">
      <c r="B43" s="10" t="s">
        <v>58</v>
      </c>
      <c r="C43" s="11"/>
      <c r="D43" s="11"/>
      <c r="E43" s="12"/>
    </row>
    <row r="44" spans="2:5" ht="25.95" customHeight="1">
      <c r="B44" s="3"/>
      <c r="C44" s="2"/>
      <c r="D44" s="2"/>
      <c r="E44" s="4"/>
    </row>
    <row r="45" spans="2:5" ht="48" customHeight="1">
      <c r="B45" s="21" t="s">
        <v>59</v>
      </c>
      <c r="C45" s="22"/>
      <c r="D45" s="22"/>
      <c r="E45" s="23"/>
    </row>
    <row r="46" spans="2:5" ht="27" customHeight="1"/>
    <row r="47" spans="2:5" ht="36" customHeight="1"/>
    <row r="48" spans="2:5" ht="28.05" customHeight="1"/>
    <row r="49" ht="28.05" customHeight="1"/>
    <row r="50" ht="43.95" customHeight="1"/>
    <row r="51" ht="28.05" customHeight="1"/>
    <row r="52" ht="28.05" customHeight="1"/>
    <row r="53" ht="37.950000000000003" customHeight="1"/>
    <row r="54" ht="28.05" customHeight="1"/>
    <row r="55" ht="30" customHeight="1"/>
    <row r="56" ht="28.05" customHeight="1"/>
    <row r="57" ht="28.05" customHeight="1"/>
  </sheetData>
  <sheetProtection algorithmName="SHA-512" hashValue="9L1DUTuVngeOysA8GaKXlaCjsYpTrjhgQEF3KuDj3RXCM3p4Hm3cqMiaoCgoaeo696iYkjLnmbR+3cbm0/xNNw==" saltValue="3EK2BOZJo4h9LOTtx0BH8Q==" spinCount="100000" sheet="1" objects="1" scenarios="1" formatCells="0" formatColumns="0" formatRows="0" insertColumns="0" sort="0" autoFilter="0" pivotTables="0"/>
  <mergeCells count="38">
    <mergeCell ref="B45:E45"/>
    <mergeCell ref="G4:H6"/>
    <mergeCell ref="G7:H7"/>
    <mergeCell ref="C38:E38"/>
    <mergeCell ref="C39:E39"/>
    <mergeCell ref="C40:E40"/>
    <mergeCell ref="B42:E42"/>
    <mergeCell ref="B43:E43"/>
    <mergeCell ref="C32:E32"/>
    <mergeCell ref="C33:E33"/>
    <mergeCell ref="C34:E34"/>
    <mergeCell ref="C35:E35"/>
    <mergeCell ref="B37:E37"/>
    <mergeCell ref="C26:E26"/>
    <mergeCell ref="C27:E27"/>
    <mergeCell ref="B29:E29"/>
    <mergeCell ref="C30:E30"/>
    <mergeCell ref="C31:E31"/>
    <mergeCell ref="C20:E20"/>
    <mergeCell ref="C21:E21"/>
    <mergeCell ref="C22:E22"/>
    <mergeCell ref="B24:E24"/>
    <mergeCell ref="C25:E25"/>
    <mergeCell ref="C14:E14"/>
    <mergeCell ref="C15:E15"/>
    <mergeCell ref="C16:E16"/>
    <mergeCell ref="B18:E18"/>
    <mergeCell ref="C19:E19"/>
    <mergeCell ref="C8:E8"/>
    <mergeCell ref="C9:E9"/>
    <mergeCell ref="C10:E10"/>
    <mergeCell ref="B12:E12"/>
    <mergeCell ref="C13:E13"/>
    <mergeCell ref="B2:E2"/>
    <mergeCell ref="B3:E3"/>
    <mergeCell ref="B5:E5"/>
    <mergeCell ref="C6:E6"/>
    <mergeCell ref="C7:E7"/>
  </mergeCells>
  <hyperlinks>
    <hyperlink ref="G7" r:id="rId1" xr:uid="{0897D3F2-BE69-4AE5-83E6-5E99C7D10C0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88399"/>
  </sheetPr>
  <dimension ref="B2:H30"/>
  <sheetViews>
    <sheetView showGridLines="0" workbookViewId="0">
      <pane ySplit="4" topLeftCell="A5" activePane="bottomLeft" state="frozen"/>
      <selection pane="bottomLeft" activeCell="G10" sqref="G10"/>
    </sheetView>
  </sheetViews>
  <sheetFormatPr baseColWidth="10" defaultColWidth="8.796875" defaultRowHeight="13.8"/>
  <cols>
    <col min="1" max="1" width="3" customWidth="1"/>
    <col min="2" max="2" width="38" customWidth="1"/>
    <col min="3" max="4" width="22" customWidth="1"/>
    <col min="5" max="5" width="39" customWidth="1"/>
    <col min="6" max="6" width="3" customWidth="1"/>
    <col min="7" max="7" width="32.69921875" customWidth="1"/>
    <col min="8" max="8" width="39.296875" customWidth="1"/>
  </cols>
  <sheetData>
    <row r="2" spans="2:8" ht="34.950000000000003" customHeight="1">
      <c r="B2" s="7" t="s">
        <v>60</v>
      </c>
      <c r="C2" s="8"/>
      <c r="D2" s="8"/>
      <c r="E2" s="9"/>
    </row>
    <row r="3" spans="2:8" ht="28.05" customHeight="1" thickBot="1">
      <c r="B3" s="10" t="s">
        <v>61</v>
      </c>
      <c r="C3" s="11"/>
      <c r="D3" s="11"/>
      <c r="E3" s="12"/>
    </row>
    <row r="4" spans="2:8" ht="27" customHeight="1">
      <c r="B4" s="13" t="s">
        <v>62</v>
      </c>
      <c r="C4" s="14"/>
      <c r="D4" s="14"/>
      <c r="E4" s="15"/>
      <c r="G4" s="26" t="s">
        <v>168</v>
      </c>
      <c r="H4" s="27"/>
    </row>
    <row r="5" spans="2:8" ht="25.95" customHeight="1">
      <c r="B5" s="3"/>
      <c r="C5" s="2"/>
      <c r="D5" s="2"/>
      <c r="E5" s="4"/>
      <c r="G5" s="28"/>
      <c r="H5" s="29"/>
    </row>
    <row r="6" spans="2:8" ht="43.05" customHeight="1" thickBot="1">
      <c r="B6" s="6" t="s">
        <v>0</v>
      </c>
      <c r="C6" s="24" t="s">
        <v>63</v>
      </c>
      <c r="D6" s="24"/>
      <c r="E6" s="25"/>
      <c r="G6" s="30"/>
      <c r="H6" s="31"/>
    </row>
    <row r="7" spans="2:8" ht="43.05" customHeight="1" thickBot="1">
      <c r="B7" s="5" t="s">
        <v>64</v>
      </c>
      <c r="C7" s="16" t="s">
        <v>65</v>
      </c>
      <c r="D7" s="16"/>
      <c r="E7" s="17"/>
      <c r="G7" s="32" t="s">
        <v>169</v>
      </c>
      <c r="H7" s="33"/>
    </row>
    <row r="8" spans="2:8" ht="43.05" customHeight="1">
      <c r="B8" s="6" t="s">
        <v>66</v>
      </c>
      <c r="C8" s="24" t="s">
        <v>67</v>
      </c>
      <c r="D8" s="24"/>
      <c r="E8" s="25"/>
    </row>
    <row r="9" spans="2:8" ht="43.05" customHeight="1">
      <c r="B9" s="5" t="s">
        <v>68</v>
      </c>
      <c r="C9" s="16" t="s">
        <v>69</v>
      </c>
      <c r="D9" s="16"/>
      <c r="E9" s="17"/>
    </row>
    <row r="10" spans="2:8" ht="43.05" customHeight="1">
      <c r="B10" s="6" t="s">
        <v>70</v>
      </c>
      <c r="C10" s="24" t="s">
        <v>71</v>
      </c>
      <c r="D10" s="24"/>
      <c r="E10" s="25"/>
    </row>
    <row r="11" spans="2:8" ht="43.05" customHeight="1">
      <c r="B11" s="5" t="s">
        <v>72</v>
      </c>
      <c r="C11" s="16" t="s">
        <v>73</v>
      </c>
      <c r="D11" s="16"/>
      <c r="E11" s="17"/>
    </row>
    <row r="12" spans="2:8" ht="43.05" customHeight="1">
      <c r="B12" s="6" t="s">
        <v>74</v>
      </c>
      <c r="C12" s="24" t="s">
        <v>75</v>
      </c>
      <c r="D12" s="24"/>
      <c r="E12" s="25"/>
    </row>
    <row r="13" spans="2:8" ht="43.05" customHeight="1">
      <c r="B13" s="5" t="s">
        <v>76</v>
      </c>
      <c r="C13" s="16" t="s">
        <v>77</v>
      </c>
      <c r="D13" s="16"/>
      <c r="E13" s="17"/>
    </row>
    <row r="14" spans="2:8" ht="43.05" customHeight="1">
      <c r="B14" s="6" t="s">
        <v>78</v>
      </c>
      <c r="C14" s="24" t="s">
        <v>79</v>
      </c>
      <c r="D14" s="24"/>
      <c r="E14" s="25"/>
    </row>
    <row r="15" spans="2:8" ht="43.05" customHeight="1">
      <c r="B15" s="5" t="s">
        <v>80</v>
      </c>
      <c r="C15" s="16" t="s">
        <v>81</v>
      </c>
      <c r="D15" s="16"/>
      <c r="E15" s="17"/>
    </row>
    <row r="16" spans="2:8" ht="43.05" customHeight="1">
      <c r="B16" s="6" t="s">
        <v>82</v>
      </c>
      <c r="C16" s="24" t="s">
        <v>83</v>
      </c>
      <c r="D16" s="24"/>
      <c r="E16" s="25"/>
    </row>
    <row r="17" spans="2:5" ht="43.05" customHeight="1">
      <c r="B17" s="5" t="s">
        <v>84</v>
      </c>
      <c r="C17" s="16" t="s">
        <v>85</v>
      </c>
      <c r="D17" s="16"/>
      <c r="E17" s="17"/>
    </row>
    <row r="18" spans="2:5" ht="43.05" customHeight="1">
      <c r="B18" s="6" t="s">
        <v>86</v>
      </c>
      <c r="C18" s="24" t="s">
        <v>87</v>
      </c>
      <c r="D18" s="24"/>
      <c r="E18" s="25"/>
    </row>
    <row r="19" spans="2:5" ht="43.05" customHeight="1">
      <c r="B19" s="5" t="s">
        <v>88</v>
      </c>
      <c r="C19" s="16" t="s">
        <v>89</v>
      </c>
      <c r="D19" s="16"/>
      <c r="E19" s="17"/>
    </row>
    <row r="20" spans="2:5" ht="43.05" customHeight="1">
      <c r="B20" s="6" t="s">
        <v>90</v>
      </c>
      <c r="C20" s="24" t="s">
        <v>91</v>
      </c>
      <c r="D20" s="24"/>
      <c r="E20" s="25"/>
    </row>
    <row r="21" spans="2:5" ht="43.05" customHeight="1">
      <c r="B21" s="5" t="s">
        <v>92</v>
      </c>
      <c r="C21" s="16" t="s">
        <v>93</v>
      </c>
      <c r="D21" s="16"/>
      <c r="E21" s="17"/>
    </row>
    <row r="22" spans="2:5" ht="43.05" customHeight="1">
      <c r="B22" s="6" t="s">
        <v>94</v>
      </c>
      <c r="C22" s="24" t="s">
        <v>95</v>
      </c>
      <c r="D22" s="24"/>
      <c r="E22" s="25"/>
    </row>
    <row r="23" spans="2:5" ht="43.05" customHeight="1">
      <c r="B23" s="5" t="s">
        <v>96</v>
      </c>
      <c r="C23" s="16" t="s">
        <v>97</v>
      </c>
      <c r="D23" s="16"/>
      <c r="E23" s="17"/>
    </row>
    <row r="24" spans="2:5" ht="43.05" customHeight="1">
      <c r="B24" s="6" t="s">
        <v>98</v>
      </c>
      <c r="C24" s="24" t="s">
        <v>99</v>
      </c>
      <c r="D24" s="24"/>
      <c r="E24" s="25"/>
    </row>
    <row r="25" spans="2:5" ht="43.05" customHeight="1">
      <c r="B25" s="5" t="s">
        <v>100</v>
      </c>
      <c r="C25" s="16" t="s">
        <v>101</v>
      </c>
      <c r="D25" s="16"/>
      <c r="E25" s="17"/>
    </row>
    <row r="26" spans="2:5" ht="43.05" customHeight="1">
      <c r="B26" s="6" t="s">
        <v>102</v>
      </c>
      <c r="C26" s="24" t="s">
        <v>103</v>
      </c>
      <c r="D26" s="24"/>
      <c r="E26" s="25"/>
    </row>
    <row r="27" spans="2:5" ht="43.05" customHeight="1">
      <c r="B27" s="5" t="s">
        <v>104</v>
      </c>
      <c r="C27" s="16" t="s">
        <v>105</v>
      </c>
      <c r="D27" s="16"/>
      <c r="E27" s="17"/>
    </row>
    <row r="28" spans="2:5" ht="43.05" customHeight="1">
      <c r="B28" s="6" t="s">
        <v>106</v>
      </c>
      <c r="C28" s="24" t="s">
        <v>107</v>
      </c>
      <c r="D28" s="24"/>
      <c r="E28" s="25"/>
    </row>
    <row r="29" spans="2:5" ht="43.05" customHeight="1">
      <c r="B29" s="5" t="s">
        <v>108</v>
      </c>
      <c r="C29" s="16" t="s">
        <v>109</v>
      </c>
      <c r="D29" s="16"/>
      <c r="E29" s="17"/>
    </row>
    <row r="30" spans="2:5" ht="28.05" customHeight="1">
      <c r="B30" s="1"/>
      <c r="C30" s="1"/>
      <c r="D30" s="1"/>
      <c r="E30" s="1"/>
    </row>
  </sheetData>
  <sheetProtection algorithmName="SHA-512" hashValue="AeMGRNRtXlJ7qvyRwk0I7Zlm3uqWh3YgRjXrlkWb//lqtNPLIFCDipUNXpddghXusFJ8aRa2nPsRsx4zXk2BYA==" saltValue="58E3d9sps/5yjKCEoXhLrA==" spinCount="100000" sheet="1" objects="1" scenarios="1" formatCells="0" formatColumns="0" formatRows="0" insertColumns="0" insertRows="0" sort="0" autoFilter="0" pivotTables="0"/>
  <mergeCells count="29">
    <mergeCell ref="C29:E29"/>
    <mergeCell ref="B3:E3"/>
    <mergeCell ref="G4:H6"/>
    <mergeCell ref="G7:H7"/>
    <mergeCell ref="C24:E24"/>
    <mergeCell ref="C25:E25"/>
    <mergeCell ref="C26:E26"/>
    <mergeCell ref="C27:E27"/>
    <mergeCell ref="C28:E28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9:E9"/>
    <mergeCell ref="C10:E10"/>
    <mergeCell ref="C11:E11"/>
    <mergeCell ref="C12:E12"/>
    <mergeCell ref="C13:E13"/>
    <mergeCell ref="B2:E2"/>
    <mergeCell ref="B4:E4"/>
    <mergeCell ref="C6:E6"/>
    <mergeCell ref="C7:E7"/>
    <mergeCell ref="C8:E8"/>
  </mergeCells>
  <hyperlinks>
    <hyperlink ref="G7" r:id="rId1" xr:uid="{E9D5032C-52EB-4DD6-A136-74CEBD88BC03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0243A"/>
  </sheetPr>
  <dimension ref="B2:H43"/>
  <sheetViews>
    <sheetView showGridLines="0" workbookViewId="0">
      <pane ySplit="4" topLeftCell="A26" activePane="bottomLeft" state="frozen"/>
      <selection pane="bottomLeft" activeCell="B2" sqref="B2:E41"/>
    </sheetView>
  </sheetViews>
  <sheetFormatPr baseColWidth="10" defaultColWidth="8.796875" defaultRowHeight="13.8"/>
  <cols>
    <col min="1" max="1" width="3" customWidth="1"/>
    <col min="2" max="2" width="38" customWidth="1"/>
    <col min="3" max="4" width="22" customWidth="1"/>
    <col min="5" max="5" width="39" customWidth="1"/>
    <col min="6" max="6" width="3" customWidth="1"/>
    <col min="7" max="7" width="36.796875" customWidth="1"/>
    <col min="8" max="8" width="39.59765625" customWidth="1"/>
  </cols>
  <sheetData>
    <row r="2" spans="2:8" ht="34.950000000000003" customHeight="1">
      <c r="B2" s="34" t="s">
        <v>110</v>
      </c>
      <c r="C2" s="35"/>
      <c r="D2" s="35"/>
      <c r="E2" s="36"/>
    </row>
    <row r="3" spans="2:8" ht="25.95" customHeight="1" thickBot="1">
      <c r="B3" s="37" t="s">
        <v>111</v>
      </c>
      <c r="C3" s="38"/>
      <c r="D3" s="38"/>
      <c r="E3" s="39"/>
    </row>
    <row r="4" spans="2:8" ht="27" customHeight="1">
      <c r="B4" s="40" t="s">
        <v>112</v>
      </c>
      <c r="C4" s="41"/>
      <c r="D4" s="41"/>
      <c r="E4" s="42"/>
      <c r="G4" s="26" t="s">
        <v>168</v>
      </c>
      <c r="H4" s="27"/>
    </row>
    <row r="5" spans="2:8" ht="25.95" customHeight="1">
      <c r="B5" s="43" t="s">
        <v>113</v>
      </c>
      <c r="C5" s="44" t="s">
        <v>114</v>
      </c>
      <c r="D5" s="45"/>
      <c r="E5" s="46" t="s">
        <v>115</v>
      </c>
      <c r="G5" s="28"/>
      <c r="H5" s="29"/>
    </row>
    <row r="6" spans="2:8" ht="25.95" customHeight="1" thickBot="1">
      <c r="B6" s="43" t="s">
        <v>80</v>
      </c>
      <c r="C6" s="47">
        <v>0.12</v>
      </c>
      <c r="D6" s="45"/>
      <c r="E6" s="46" t="s">
        <v>116</v>
      </c>
      <c r="G6" s="30"/>
      <c r="H6" s="31"/>
    </row>
    <row r="7" spans="2:8" ht="34.950000000000003" customHeight="1" thickBot="1">
      <c r="B7" s="43" t="s">
        <v>117</v>
      </c>
      <c r="C7" s="44" t="s">
        <v>118</v>
      </c>
      <c r="D7" s="45"/>
      <c r="E7" s="46" t="s">
        <v>119</v>
      </c>
      <c r="G7" s="32" t="s">
        <v>169</v>
      </c>
      <c r="H7" s="33"/>
    </row>
    <row r="8" spans="2:8" ht="34.950000000000003" customHeight="1">
      <c r="B8" s="43" t="s">
        <v>120</v>
      </c>
      <c r="C8" s="44" t="s">
        <v>118</v>
      </c>
      <c r="D8" s="45"/>
      <c r="E8" s="46" t="s">
        <v>121</v>
      </c>
    </row>
    <row r="9" spans="2:8" ht="25.95" customHeight="1">
      <c r="B9" s="48"/>
      <c r="C9" s="45"/>
      <c r="D9" s="45"/>
      <c r="E9" s="49"/>
    </row>
    <row r="10" spans="2:8" ht="27" customHeight="1">
      <c r="B10" s="50" t="s">
        <v>122</v>
      </c>
      <c r="C10" s="51"/>
      <c r="D10" s="51"/>
      <c r="E10" s="52"/>
    </row>
    <row r="11" spans="2:8" ht="28.05" customHeight="1">
      <c r="B11" s="53" t="s">
        <v>123</v>
      </c>
      <c r="C11" s="54" t="s">
        <v>124</v>
      </c>
      <c r="D11" s="54" t="s">
        <v>125</v>
      </c>
      <c r="E11" s="55" t="s">
        <v>126</v>
      </c>
    </row>
    <row r="12" spans="2:8" ht="31.95" customHeight="1">
      <c r="B12" s="56" t="s">
        <v>127</v>
      </c>
      <c r="C12" s="57" t="s">
        <v>128</v>
      </c>
      <c r="D12" s="57" t="s">
        <v>129</v>
      </c>
      <c r="E12" s="46" t="s">
        <v>130</v>
      </c>
    </row>
    <row r="13" spans="2:8" ht="31.95" customHeight="1">
      <c r="B13" s="48" t="s">
        <v>72</v>
      </c>
      <c r="C13" s="58">
        <v>18000000</v>
      </c>
      <c r="D13" s="58">
        <v>28000000</v>
      </c>
      <c r="E13" s="46" t="s">
        <v>131</v>
      </c>
    </row>
    <row r="14" spans="2:8" ht="31.95" customHeight="1">
      <c r="B14" s="56" t="s">
        <v>74</v>
      </c>
      <c r="C14" s="58">
        <v>4500000</v>
      </c>
      <c r="D14" s="58">
        <v>3000000</v>
      </c>
      <c r="E14" s="46" t="s">
        <v>132</v>
      </c>
    </row>
    <row r="15" spans="2:8" ht="31.95" customHeight="1">
      <c r="B15" s="48" t="s">
        <v>76</v>
      </c>
      <c r="C15" s="58">
        <v>2000000</v>
      </c>
      <c r="D15" s="58">
        <v>4000000</v>
      </c>
      <c r="E15" s="46" t="s">
        <v>133</v>
      </c>
    </row>
    <row r="16" spans="2:8" ht="31.95" customHeight="1">
      <c r="B16" s="56" t="s">
        <v>134</v>
      </c>
      <c r="C16" s="59">
        <v>3</v>
      </c>
      <c r="D16" s="59">
        <v>5</v>
      </c>
      <c r="E16" s="46" t="s">
        <v>135</v>
      </c>
    </row>
    <row r="17" spans="2:5" ht="25.95" customHeight="1">
      <c r="B17" s="37" t="s">
        <v>136</v>
      </c>
      <c r="C17" s="38"/>
      <c r="D17" s="38"/>
      <c r="E17" s="39"/>
    </row>
    <row r="18" spans="2:5" ht="27" customHeight="1">
      <c r="B18" s="50" t="s">
        <v>137</v>
      </c>
      <c r="C18" s="51"/>
      <c r="D18" s="51"/>
      <c r="E18" s="52"/>
    </row>
    <row r="19" spans="2:5" ht="42" customHeight="1">
      <c r="B19" s="56" t="s">
        <v>138</v>
      </c>
      <c r="C19" s="60" t="str">
        <f>IF(TRIM($C$5)="","FALTA: moneda",IF(TRIM(C12)="","FALTA: nombre",IF(NOT(AND(COUNT(C13:C16)=4,ISNUMBER($C$6))),"FALTA: números y tasa",IF(OR($C$6&lt;0,$C$6&gt;1),"REVISAR: tasa entre 0% y 100%",IF(OR(C16&lt;1,C16&gt;50,C16&lt;&gt;INT(C16)),"REVISAR: años enteros 1 a 50",IF(MIN(C13:C15)&lt;0,"REVISAR: importe negativo",IF(MAX(C13:C15)&gt;1000000000000,"REVISAR: importe fuera de rango","Datos completos")))))))</f>
        <v>Datos completos</v>
      </c>
      <c r="D19" s="60" t="str">
        <f>IF(TRIM($C$5)="","FALTA: moneda",IF(TRIM(D12)="","FALTA: nombre",IF(NOT(AND(COUNT(D13:D16)=4,ISNUMBER($C$6))),"FALTA: números y tasa",IF(OR($C$6&lt;0,$C$6&gt;1),"REVISAR: tasa entre 0% y 100%",IF(OR(D16&lt;1,D16&gt;50,D16&lt;&gt;INT(D16)),"REVISAR: años enteros 1 a 50",IF(MIN(D13:D15)&lt;0,"REVISAR: importe negativo",IF(MAX(D13:D15)&gt;1000000000000,"REVISAR: importe fuera de rango","Datos completos")))))))</f>
        <v>Datos completos</v>
      </c>
      <c r="E19" s="61" t="s">
        <v>139</v>
      </c>
    </row>
    <row r="20" spans="2:5" ht="42" customHeight="1">
      <c r="B20" s="62" t="str">
        <f>"CAE por año ("&amp;$C$5&amp;")"</f>
        <v>CAE por año (COP)</v>
      </c>
      <c r="C20" s="63">
        <f>IF(C19&lt;&gt;"Datos completos","n.a.",C33/C30)</f>
        <v>11401583.688952105</v>
      </c>
      <c r="D20" s="63">
        <f>IF(D19&lt;&gt;"Datos completos","n.a.",D33/D30)</f>
        <v>10137833.566585168</v>
      </c>
      <c r="E20" s="61" t="s">
        <v>140</v>
      </c>
    </row>
    <row r="21" spans="2:5" ht="10.050000000000001" customHeight="1">
      <c r="B21" s="48"/>
      <c r="C21" s="45"/>
      <c r="D21" s="45"/>
      <c r="E21" s="49"/>
    </row>
    <row r="22" spans="2:5" ht="27" customHeight="1">
      <c r="B22" s="64" t="s">
        <v>141</v>
      </c>
      <c r="C22" s="65"/>
      <c r="D22" s="65"/>
      <c r="E22" s="66"/>
    </row>
    <row r="23" spans="2:5" ht="36" customHeight="1">
      <c r="B23" s="67" t="s">
        <v>142</v>
      </c>
      <c r="C23" s="68" t="str">
        <f>IF(TRIM(C12)=TRIM(D12),"REVISAR: usa nombres distintos",IF(OR(C19&lt;&gt;"Datos completos",D19&lt;&gt;"Datos completos"),"Completar o corregir datos",IF(OR(C7&lt;&gt;"Sí",C8&lt;&gt;"Sí"),"Revisar condiciones de comparación",IF(OR(C33&lt;0,D33&lt;0),"Revisar recuperaciones",IF(ROUND(C20,2)=ROUND(D20,2),"Empate al centavo",IF(C20&lt;D20,C12,D12))))))</f>
        <v>Equipo B</v>
      </c>
      <c r="D23" s="68"/>
      <c r="E23" s="69"/>
    </row>
    <row r="24" spans="2:5" ht="34.049999999999997" customHeight="1">
      <c r="B24" s="48" t="s">
        <v>102</v>
      </c>
      <c r="C24" s="70">
        <f>IF(OR(C19&lt;&gt;"Datos completos",D19&lt;&gt;"Datos completos"),"n.a.",ABS(C20-D20))</f>
        <v>1263750.1223669369</v>
      </c>
      <c r="D24" s="45"/>
      <c r="E24" s="61" t="s">
        <v>143</v>
      </c>
    </row>
    <row r="25" spans="2:5" ht="30" customHeight="1">
      <c r="B25" s="37" t="s">
        <v>144</v>
      </c>
      <c r="C25" s="38"/>
      <c r="D25" s="38"/>
      <c r="E25" s="39"/>
    </row>
    <row r="26" spans="2:5" ht="31.95" customHeight="1">
      <c r="B26" s="71" t="str">
        <f>IF(OR(C19&lt;&gt;"Datos completos",D19&lt;&gt;"Datos completos"),"Qué hacer: corrige las entradas señaladas en Estado.",IF(OR(C7&lt;&gt;"Sí",C8&lt;&gt;"Sí"),"Qué hacer: revisa las condiciones antes de comparar.",IF(OR(TRIM(C12)=TRIM(D12),OR(C33&lt;0,D33&lt;0)),"Qué hacer: revisa nombres, flujos y supuestos antes de decidir.","Qué hacer: valida cotizaciones, riesgo y liquidez antes de decidir.")))</f>
        <v>Qué hacer: valida cotizaciones, riesgo y liquidez antes de decidir.</v>
      </c>
      <c r="C26" s="72"/>
      <c r="D26" s="72"/>
      <c r="E26" s="73"/>
    </row>
    <row r="27" spans="2:5" ht="25.95" customHeight="1">
      <c r="B27" s="48"/>
      <c r="C27" s="45"/>
      <c r="D27" s="45"/>
      <c r="E27" s="49"/>
    </row>
    <row r="28" spans="2:5" ht="27" customHeight="1">
      <c r="B28" s="50" t="s">
        <v>145</v>
      </c>
      <c r="C28" s="51"/>
      <c r="D28" s="51"/>
      <c r="E28" s="52"/>
    </row>
    <row r="29" spans="2:5" ht="25.95" customHeight="1">
      <c r="B29" s="74" t="s">
        <v>146</v>
      </c>
      <c r="C29" s="75" t="s">
        <v>124</v>
      </c>
      <c r="D29" s="75" t="s">
        <v>125</v>
      </c>
      <c r="E29" s="49"/>
    </row>
    <row r="30" spans="2:5" ht="25.95" customHeight="1">
      <c r="B30" s="56" t="s">
        <v>82</v>
      </c>
      <c r="C30" s="76">
        <f>IF(C19&lt;&gt;"Datos completos","n.a.",IF($C$6=0,C16,(1-(1+$C$6)^(-C16))/$C$6))</f>
        <v>2.4018312682215761</v>
      </c>
      <c r="D30" s="76">
        <f>IF(D19&lt;&gt;"Datos completos","n.a.",IF($C$6=0,D16,(1-(1+$C$6)^(-D16))/$C$6))</f>
        <v>3.6047762023450067</v>
      </c>
      <c r="E30" s="49"/>
    </row>
    <row r="31" spans="2:5" ht="25.95" customHeight="1">
      <c r="B31" s="56" t="s">
        <v>147</v>
      </c>
      <c r="C31" s="77">
        <f>IF(C19&lt;&gt;"Datos completos","n.a.",C14*C30)</f>
        <v>10808240.706997093</v>
      </c>
      <c r="D31" s="77">
        <f>IF(D19&lt;&gt;"Datos completos","n.a.",D14*D30)</f>
        <v>10814328.60703502</v>
      </c>
      <c r="E31" s="49"/>
    </row>
    <row r="32" spans="2:5" ht="25.95" customHeight="1">
      <c r="B32" s="56" t="s">
        <v>148</v>
      </c>
      <c r="C32" s="77">
        <f>IF(C19&lt;&gt;"Datos completos","n.a.",C15/(1+$C$6)^C16)</f>
        <v>1423560.4956268216</v>
      </c>
      <c r="D32" s="77">
        <f>IF(D19&lt;&gt;"Datos completos","n.a.",D15/(1+$C$6)^D16)</f>
        <v>2269707.4228743971</v>
      </c>
      <c r="E32" s="49"/>
    </row>
    <row r="33" spans="2:5" ht="25.95" customHeight="1">
      <c r="B33" s="74" t="s">
        <v>149</v>
      </c>
      <c r="C33" s="78">
        <f>IF(C19&lt;&gt;"Datos completos","n.a.",C13+C31-C32)</f>
        <v>27384680.211370271</v>
      </c>
      <c r="D33" s="78">
        <f>IF(D19&lt;&gt;"Datos completos","n.a.",D13+D31-D32)</f>
        <v>36544621.18416062</v>
      </c>
      <c r="E33" s="61" t="s">
        <v>150</v>
      </c>
    </row>
    <row r="34" spans="2:5" ht="25.95" customHeight="1">
      <c r="B34" s="48"/>
      <c r="C34" s="45"/>
      <c r="D34" s="45"/>
      <c r="E34" s="49"/>
    </row>
    <row r="35" spans="2:5" ht="27" customHeight="1">
      <c r="B35" s="50" t="s">
        <v>151</v>
      </c>
      <c r="C35" s="51"/>
      <c r="D35" s="51"/>
      <c r="E35" s="52"/>
    </row>
    <row r="36" spans="2:5" ht="25.95" customHeight="1">
      <c r="B36" s="79" t="s">
        <v>152</v>
      </c>
      <c r="C36" s="80"/>
      <c r="D36" s="80"/>
      <c r="E36" s="81"/>
    </row>
    <row r="37" spans="2:5" ht="25.95" customHeight="1">
      <c r="B37" s="79"/>
      <c r="C37" s="80"/>
      <c r="D37" s="80"/>
      <c r="E37" s="81"/>
    </row>
    <row r="38" spans="2:5" ht="25.95" customHeight="1">
      <c r="B38" s="79"/>
      <c r="C38" s="80"/>
      <c r="D38" s="80"/>
      <c r="E38" s="81"/>
    </row>
    <row r="39" spans="2:5" ht="25.95" customHeight="1">
      <c r="B39" s="48"/>
      <c r="C39" s="45"/>
      <c r="D39" s="45"/>
      <c r="E39" s="49"/>
    </row>
    <row r="40" spans="2:5" ht="27" customHeight="1">
      <c r="B40" s="82" t="s">
        <v>153</v>
      </c>
      <c r="C40" s="83"/>
      <c r="D40" s="83"/>
      <c r="E40" s="84"/>
    </row>
    <row r="41" spans="2:5" ht="28.05" customHeight="1">
      <c r="B41" s="85"/>
      <c r="C41" s="85"/>
      <c r="D41" s="85"/>
      <c r="E41" s="85"/>
    </row>
    <row r="42" spans="2:5" ht="28.05" customHeight="1"/>
    <row r="43" spans="2:5" ht="28.05" customHeight="1"/>
  </sheetData>
  <sheetProtection algorithmName="SHA-512" hashValue="qTYK2uWfPVRgJYdgb4gGaeeYg9w91d8JqT4CKzb4/5DuXKozSdZqW9AtoHEksKvrJYpF2zPLq00BwOVEjrawNA==" saltValue="Pf8E7XwYKw3QE1vybzIubA==" spinCount="100000" sheet="1" objects="1" scenarios="1" formatCells="0" formatColumns="0" formatRows="0" insertColumns="0" insertRows="0" sort="0" autoFilter="0" pivotTables="0"/>
  <mergeCells count="16">
    <mergeCell ref="B28:E28"/>
    <mergeCell ref="B35:E35"/>
    <mergeCell ref="B36:E38"/>
    <mergeCell ref="B40:E40"/>
    <mergeCell ref="G4:H6"/>
    <mergeCell ref="G7:H7"/>
    <mergeCell ref="B18:E18"/>
    <mergeCell ref="B22:E22"/>
    <mergeCell ref="C23:E23"/>
    <mergeCell ref="B25:E25"/>
    <mergeCell ref="B26:E26"/>
    <mergeCell ref="B2:E2"/>
    <mergeCell ref="B3:E3"/>
    <mergeCell ref="B10:E10"/>
    <mergeCell ref="B4:E4"/>
    <mergeCell ref="B17:E17"/>
  </mergeCells>
  <conditionalFormatting sqref="C27">
    <cfRule type="containsText" dxfId="9" priority="3" operator="containsText" text="Revisar"/>
  </conditionalFormatting>
  <conditionalFormatting sqref="C12:D16">
    <cfRule type="containsErrors" dxfId="8" priority="5"/>
  </conditionalFormatting>
  <conditionalFormatting sqref="C19:D19">
    <cfRule type="containsText" dxfId="7" priority="6" operator="containsText" text="REVISAR"/>
    <cfRule type="containsText" dxfId="6" priority="12" operator="containsText" text="REVISAR"/>
  </conditionalFormatting>
  <conditionalFormatting sqref="C23:E23">
    <cfRule type="containsText" dxfId="5" priority="17" operator="containsText" text="REVISAR"/>
  </conditionalFormatting>
  <dataValidations count="4">
    <dataValidation type="list" sqref="C7:C8" xr:uid="{00000000-0002-0000-0200-000000000000}">
      <formula1>"Sí,No"</formula1>
    </dataValidation>
    <dataValidation type="decimal" sqref="C6" xr:uid="{00000000-0002-0000-0200-000002000000}">
      <formula1>0</formula1>
      <formula2>1</formula2>
    </dataValidation>
    <dataValidation type="whole" sqref="C16:D16" xr:uid="{00000000-0002-0000-0200-000003000000}">
      <formula1>1</formula1>
      <formula2>50</formula2>
    </dataValidation>
    <dataValidation type="decimal" sqref="C13:D15" xr:uid="{00000000-0002-0000-0200-000004000000}">
      <formula1>0</formula1>
      <formula2>1000000000000</formula2>
    </dataValidation>
  </dataValidations>
  <hyperlinks>
    <hyperlink ref="G7" r:id="rId1" xr:uid="{CF74E81A-5540-43AB-8E18-87607A4A9C39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0243A"/>
  </sheetPr>
  <dimension ref="B2:H43"/>
  <sheetViews>
    <sheetView showGridLines="0" workbookViewId="0">
      <pane ySplit="4" topLeftCell="A26" activePane="bottomLeft" state="frozen"/>
      <selection pane="bottomLeft" activeCell="D30" sqref="D30"/>
    </sheetView>
  </sheetViews>
  <sheetFormatPr baseColWidth="10" defaultColWidth="8.796875" defaultRowHeight="13.8"/>
  <cols>
    <col min="1" max="1" width="3" customWidth="1"/>
    <col min="2" max="2" width="38" customWidth="1"/>
    <col min="3" max="4" width="22" customWidth="1"/>
    <col min="5" max="5" width="39" customWidth="1"/>
    <col min="6" max="6" width="3" customWidth="1"/>
    <col min="7" max="7" width="30.59765625" customWidth="1"/>
    <col min="8" max="8" width="43.69921875" customWidth="1"/>
  </cols>
  <sheetData>
    <row r="2" spans="2:8" ht="34.950000000000003" customHeight="1">
      <c r="B2" s="34" t="s">
        <v>154</v>
      </c>
      <c r="C2" s="35"/>
      <c r="D2" s="35"/>
      <c r="E2" s="36"/>
    </row>
    <row r="3" spans="2:8" ht="25.95" customHeight="1" thickBot="1">
      <c r="B3" s="37" t="s">
        <v>155</v>
      </c>
      <c r="C3" s="38"/>
      <c r="D3" s="38"/>
      <c r="E3" s="39"/>
    </row>
    <row r="4" spans="2:8" ht="27" customHeight="1">
      <c r="B4" s="40" t="s">
        <v>112</v>
      </c>
      <c r="C4" s="41"/>
      <c r="D4" s="41"/>
      <c r="E4" s="42"/>
      <c r="G4" s="26" t="s">
        <v>168</v>
      </c>
      <c r="H4" s="27"/>
    </row>
    <row r="5" spans="2:8" ht="25.95" customHeight="1">
      <c r="B5" s="43" t="s">
        <v>113</v>
      </c>
      <c r="C5" s="44" t="s">
        <v>114</v>
      </c>
      <c r="D5" s="45"/>
      <c r="E5" s="46" t="s">
        <v>115</v>
      </c>
      <c r="G5" s="28"/>
      <c r="H5" s="29"/>
    </row>
    <row r="6" spans="2:8" ht="25.95" customHeight="1" thickBot="1">
      <c r="B6" s="43" t="s">
        <v>80</v>
      </c>
      <c r="C6" s="47">
        <v>0.12</v>
      </c>
      <c r="D6" s="45"/>
      <c r="E6" s="46" t="s">
        <v>116</v>
      </c>
      <c r="G6" s="30"/>
      <c r="H6" s="31"/>
    </row>
    <row r="7" spans="2:8" ht="34.950000000000003" customHeight="1" thickBot="1">
      <c r="B7" s="43" t="s">
        <v>156</v>
      </c>
      <c r="C7" s="44" t="s">
        <v>118</v>
      </c>
      <c r="D7" s="45"/>
      <c r="E7" s="46" t="s">
        <v>157</v>
      </c>
      <c r="G7" s="32" t="s">
        <v>169</v>
      </c>
      <c r="H7" s="33"/>
    </row>
    <row r="8" spans="2:8" ht="34.950000000000003" customHeight="1">
      <c r="B8" s="43" t="s">
        <v>120</v>
      </c>
      <c r="C8" s="44" t="s">
        <v>118</v>
      </c>
      <c r="D8" s="45"/>
      <c r="E8" s="46" t="s">
        <v>121</v>
      </c>
    </row>
    <row r="9" spans="2:8" ht="25.95" customHeight="1">
      <c r="B9" s="48"/>
      <c r="C9" s="45"/>
      <c r="D9" s="45"/>
      <c r="E9" s="49"/>
    </row>
    <row r="10" spans="2:8" ht="27" customHeight="1">
      <c r="B10" s="50" t="s">
        <v>122</v>
      </c>
      <c r="C10" s="51"/>
      <c r="D10" s="51"/>
      <c r="E10" s="52"/>
    </row>
    <row r="11" spans="2:8" ht="28.05" customHeight="1">
      <c r="B11" s="53" t="s">
        <v>123</v>
      </c>
      <c r="C11" s="54" t="s">
        <v>124</v>
      </c>
      <c r="D11" s="54" t="s">
        <v>125</v>
      </c>
      <c r="E11" s="55" t="s">
        <v>126</v>
      </c>
    </row>
    <row r="12" spans="2:8" ht="31.95" customHeight="1">
      <c r="B12" s="56" t="s">
        <v>127</v>
      </c>
      <c r="C12" s="57" t="s">
        <v>158</v>
      </c>
      <c r="D12" s="57" t="s">
        <v>159</v>
      </c>
      <c r="E12" s="46" t="s">
        <v>160</v>
      </c>
    </row>
    <row r="13" spans="2:8" ht="31.95" customHeight="1">
      <c r="B13" s="48" t="s">
        <v>161</v>
      </c>
      <c r="C13" s="58">
        <v>12000000</v>
      </c>
      <c r="D13" s="58">
        <v>17000000</v>
      </c>
      <c r="E13" s="46" t="s">
        <v>162</v>
      </c>
    </row>
    <row r="14" spans="2:8" ht="31.95" customHeight="1">
      <c r="B14" s="56" t="s">
        <v>163</v>
      </c>
      <c r="C14" s="59">
        <v>3</v>
      </c>
      <c r="D14" s="59">
        <v>5</v>
      </c>
      <c r="E14" s="46" t="s">
        <v>135</v>
      </c>
    </row>
    <row r="15" spans="2:8" ht="10.050000000000001" customHeight="1">
      <c r="B15" s="48"/>
      <c r="C15" s="45"/>
      <c r="D15" s="45"/>
      <c r="E15" s="61"/>
    </row>
    <row r="16" spans="2:8" ht="10.050000000000001" customHeight="1">
      <c r="B16" s="48"/>
      <c r="C16" s="45"/>
      <c r="D16" s="45"/>
      <c r="E16" s="61"/>
    </row>
    <row r="17" spans="2:5" ht="25.95" customHeight="1">
      <c r="B17" s="37" t="s">
        <v>136</v>
      </c>
      <c r="C17" s="38"/>
      <c r="D17" s="38"/>
      <c r="E17" s="39"/>
    </row>
    <row r="18" spans="2:5" ht="27" customHeight="1">
      <c r="B18" s="50" t="s">
        <v>137</v>
      </c>
      <c r="C18" s="51"/>
      <c r="D18" s="51"/>
      <c r="E18" s="52"/>
    </row>
    <row r="19" spans="2:5" ht="42" customHeight="1">
      <c r="B19" s="56" t="s">
        <v>138</v>
      </c>
      <c r="C19" s="60" t="str">
        <f>IF(TRIM($C$5)="","FALTA: moneda",IF(TRIM(C12)="","FALTA: nombre",IF(NOT(AND(ISNUMBER(C13),ISNUMBER(C14),ISNUMBER($C$6))),"FALTA: números y tasa",IF(OR($C$6&lt;0,$C$6&gt;1),"REVISAR: tasa entre 0% y 100%",IF(OR(C14&lt;1,C14&gt;50,C14&lt;&gt;INT(C14)),"REVISAR: años enteros 1 a 50",IF(ABS(C13)&gt;1000000000000,"REVISAR: VPN fuera de rango","Datos completos"))))))</f>
        <v>Datos completos</v>
      </c>
      <c r="D19" s="60" t="str">
        <f>IF(TRIM($C$5)="","FALTA: moneda",IF(TRIM(D12)="","FALTA: nombre",IF(NOT(AND(ISNUMBER(D13),ISNUMBER(D14),ISNUMBER($C$6))),"FALTA: números y tasa",IF(OR($C$6&lt;0,$C$6&gt;1),"REVISAR: tasa entre 0% y 100%",IF(OR(D14&lt;1,D14&gt;50,D14&lt;&gt;INT(D14)),"REVISAR: años enteros 1 a 50",IF(ABS(D13)&gt;1000000000000,"REVISAR: VPN fuera de rango","Datos completos"))))))</f>
        <v>Datos completos</v>
      </c>
      <c r="E19" s="61" t="s">
        <v>139</v>
      </c>
    </row>
    <row r="20" spans="2:5" ht="42" customHeight="1">
      <c r="B20" s="62" t="str">
        <f>"EAA por año ("&amp;$C$5&amp;")"</f>
        <v>EAA por año (COP)</v>
      </c>
      <c r="C20" s="63">
        <f>IF(C19&lt;&gt;"Datos completos","n.a.",C13/C30)</f>
        <v>4996187.7667140784</v>
      </c>
      <c r="D20" s="63">
        <f>IF(D19&lt;&gt;"Datos completos","n.a.",D13/D30)</f>
        <v>4715965.4429978291</v>
      </c>
      <c r="E20" s="61" t="s">
        <v>164</v>
      </c>
    </row>
    <row r="21" spans="2:5" ht="30" customHeight="1">
      <c r="B21" s="56" t="s">
        <v>165</v>
      </c>
      <c r="C21" s="60" t="str">
        <f>IF(C19&lt;&gt;"Datos completos","Revisar datos",IF(C20&gt;0,"Crea valor",IF(C20=0,"Alcanza la tasa","No alcanza la tasa")))</f>
        <v>Crea valor</v>
      </c>
      <c r="D21" s="60" t="str">
        <f>IF(D19&lt;&gt;"Datos completos","Revisar datos",IF(D20&gt;0,"Crea valor",IF(D20=0,"Alcanza la tasa","No alcanza la tasa")))</f>
        <v>Crea valor</v>
      </c>
      <c r="E21" s="49"/>
    </row>
    <row r="22" spans="2:5" ht="27" customHeight="1">
      <c r="B22" s="64" t="s">
        <v>141</v>
      </c>
      <c r="C22" s="65"/>
      <c r="D22" s="65"/>
      <c r="E22" s="66"/>
    </row>
    <row r="23" spans="2:5" ht="36" customHeight="1">
      <c r="B23" s="67" t="s">
        <v>142</v>
      </c>
      <c r="C23" s="68" t="str">
        <f>IF(TRIM(C12)=TRIM(D12),"REVISAR: usa nombres distintos",IF(OR(C19&lt;&gt;"Datos completos",D19&lt;&gt;"Datos completos"),"Completar o corregir datos",IF(OR(C7&lt;&gt;"Sí",C8&lt;&gt;"Sí"),"Revisar condiciones de comparación",IF(AND(C20&lt;0,D20&lt;0),"Ninguna supera la tasa",IF(ROUND(C20,2)=ROUND(D20,2),"Empate al centavo",IF(C20&gt;D20,C12,D12))))))</f>
        <v>Proyecto A</v>
      </c>
      <c r="D23" s="68"/>
      <c r="E23" s="69"/>
    </row>
    <row r="24" spans="2:5" ht="34.049999999999997" customHeight="1">
      <c r="B24" s="48" t="s">
        <v>102</v>
      </c>
      <c r="C24" s="70">
        <f>IF(OR(C19&lt;&gt;"Datos completos",D19&lt;&gt;"Datos completos"),"n.a.",ABS(C20-D20))</f>
        <v>280222.32371624932</v>
      </c>
      <c r="D24" s="45"/>
      <c r="E24" s="61" t="s">
        <v>143</v>
      </c>
    </row>
    <row r="25" spans="2:5" ht="30" customHeight="1">
      <c r="B25" s="37" t="s">
        <v>166</v>
      </c>
      <c r="C25" s="38"/>
      <c r="D25" s="38"/>
      <c r="E25" s="39"/>
    </row>
    <row r="26" spans="2:5" ht="31.95" customHeight="1">
      <c r="B26" s="71" t="str">
        <f>IF(OR(C19&lt;&gt;"Datos completos",D19&lt;&gt;"Datos completos"),"Qué hacer: corrige las entradas señaladas en Estado.",IF(OR(C7&lt;&gt;"Sí",C8&lt;&gt;"Sí"),"Qué hacer: revisa las condiciones antes de comparar.",IF(OR(TRIM(C12)=TRIM(D12),AND(C20&lt;0,D20&lt;0)),"Qué hacer: revisa nombres, flujos y supuestos antes de decidir.","Qué hacer: valida cotizaciones, riesgo y liquidez antes de decidir.")))</f>
        <v>Qué hacer: valida cotizaciones, riesgo y liquidez antes de decidir.</v>
      </c>
      <c r="C26" s="72"/>
      <c r="D26" s="72"/>
      <c r="E26" s="73"/>
    </row>
    <row r="27" spans="2:5" ht="25.95" customHeight="1">
      <c r="B27" s="48"/>
      <c r="C27" s="45"/>
      <c r="D27" s="45"/>
      <c r="E27" s="49"/>
    </row>
    <row r="28" spans="2:5" ht="27" customHeight="1">
      <c r="B28" s="50" t="s">
        <v>145</v>
      </c>
      <c r="C28" s="51"/>
      <c r="D28" s="51"/>
      <c r="E28" s="52"/>
    </row>
    <row r="29" spans="2:5" ht="25.95" customHeight="1">
      <c r="B29" s="74" t="s">
        <v>146</v>
      </c>
      <c r="C29" s="75" t="s">
        <v>124</v>
      </c>
      <c r="D29" s="75" t="s">
        <v>125</v>
      </c>
      <c r="E29" s="49"/>
    </row>
    <row r="30" spans="2:5" ht="25.95" customHeight="1">
      <c r="B30" s="56" t="s">
        <v>82</v>
      </c>
      <c r="C30" s="76">
        <f>IF(C19&lt;&gt;"Datos completos","n.a.",IF($C$6=0,C14,(1-(1+$C$6)^(-C14))/$C$6))</f>
        <v>2.4018312682215761</v>
      </c>
      <c r="D30" s="76">
        <f>IF(D19&lt;&gt;"Datos completos","n.a.",IF($C$6=0,D14,(1-(1+$C$6)^(-D14))/$C$6))</f>
        <v>3.6047762023450067</v>
      </c>
      <c r="E30" s="49"/>
    </row>
    <row r="31" spans="2:5" ht="10.050000000000001" customHeight="1">
      <c r="B31" s="48"/>
      <c r="C31" s="86"/>
      <c r="D31" s="86"/>
      <c r="E31" s="49"/>
    </row>
    <row r="32" spans="2:5" ht="25.95" customHeight="1">
      <c r="B32" s="87" t="s">
        <v>167</v>
      </c>
      <c r="C32" s="88"/>
      <c r="D32" s="88"/>
      <c r="E32" s="89"/>
    </row>
    <row r="33" spans="2:5" ht="10.050000000000001" customHeight="1">
      <c r="B33" s="48"/>
      <c r="C33" s="86"/>
      <c r="D33" s="86"/>
      <c r="E33" s="61"/>
    </row>
    <row r="34" spans="2:5" ht="10.050000000000001" customHeight="1">
      <c r="B34" s="48"/>
      <c r="C34" s="45"/>
      <c r="D34" s="45"/>
      <c r="E34" s="49"/>
    </row>
    <row r="35" spans="2:5" ht="27" customHeight="1">
      <c r="B35" s="50" t="s">
        <v>151</v>
      </c>
      <c r="C35" s="51"/>
      <c r="D35" s="51"/>
      <c r="E35" s="52"/>
    </row>
    <row r="36" spans="2:5" ht="25.95" customHeight="1">
      <c r="B36" s="79" t="s">
        <v>152</v>
      </c>
      <c r="C36" s="80"/>
      <c r="D36" s="80"/>
      <c r="E36" s="81"/>
    </row>
    <row r="37" spans="2:5" ht="25.95" customHeight="1">
      <c r="B37" s="79"/>
      <c r="C37" s="80"/>
      <c r="D37" s="80"/>
      <c r="E37" s="81"/>
    </row>
    <row r="38" spans="2:5" ht="25.95" customHeight="1">
      <c r="B38" s="79"/>
      <c r="C38" s="80"/>
      <c r="D38" s="80"/>
      <c r="E38" s="81"/>
    </row>
    <row r="39" spans="2:5" ht="25.95" customHeight="1">
      <c r="B39" s="48"/>
      <c r="C39" s="45"/>
      <c r="D39" s="45"/>
      <c r="E39" s="49"/>
    </row>
    <row r="40" spans="2:5" ht="27" customHeight="1">
      <c r="B40" s="82" t="s">
        <v>153</v>
      </c>
      <c r="C40" s="83"/>
      <c r="D40" s="83"/>
      <c r="E40" s="84"/>
    </row>
    <row r="41" spans="2:5" ht="28.05" customHeight="1">
      <c r="B41" s="85"/>
      <c r="C41" s="85"/>
      <c r="D41" s="85"/>
      <c r="E41" s="85"/>
    </row>
    <row r="42" spans="2:5" ht="28.05" customHeight="1">
      <c r="B42" s="85"/>
      <c r="C42" s="85"/>
      <c r="D42" s="85"/>
      <c r="E42" s="85"/>
    </row>
    <row r="43" spans="2:5" ht="28.05" customHeight="1">
      <c r="B43" s="85"/>
      <c r="C43" s="85"/>
      <c r="D43" s="85"/>
      <c r="E43" s="85"/>
    </row>
  </sheetData>
  <sheetProtection algorithmName="SHA-512" hashValue="Iz9ygAEqHCJo7UFwaAuA8NkRwufTzQaCyJNssR8f70zkwLwEXmZQTlZ5yfGj/59/cFtUq2L3Ec7kJxcTxm65kw==" saltValue="DQ9R98y/1rizVTk/9HNoYw==" spinCount="100000" sheet="1" objects="1" scenarios="1" formatCells="0" formatColumns="0" formatRows="0" insertColumns="0" insertRows="0" sort="0" autoFilter="0" pivotTables="0"/>
  <mergeCells count="17">
    <mergeCell ref="G4:H6"/>
    <mergeCell ref="G7:H7"/>
    <mergeCell ref="B28:E28"/>
    <mergeCell ref="B32:E32"/>
    <mergeCell ref="B35:E35"/>
    <mergeCell ref="B36:E38"/>
    <mergeCell ref="B40:E40"/>
    <mergeCell ref="B18:E18"/>
    <mergeCell ref="B22:E22"/>
    <mergeCell ref="C23:E23"/>
    <mergeCell ref="B25:E25"/>
    <mergeCell ref="B26:E26"/>
    <mergeCell ref="B2:E2"/>
    <mergeCell ref="B3:E3"/>
    <mergeCell ref="B10:E10"/>
    <mergeCell ref="B4:E4"/>
    <mergeCell ref="B17:E17"/>
  </mergeCells>
  <conditionalFormatting sqref="C27">
    <cfRule type="containsText" dxfId="4" priority="3" operator="containsText" text="Revisar"/>
  </conditionalFormatting>
  <conditionalFormatting sqref="C12:D16">
    <cfRule type="containsErrors" dxfId="3" priority="5"/>
  </conditionalFormatting>
  <conditionalFormatting sqref="C19:D19">
    <cfRule type="containsText" dxfId="2" priority="6" operator="containsText" text="REVISAR"/>
    <cfRule type="containsText" dxfId="1" priority="12" operator="containsText" text="REVISAR"/>
  </conditionalFormatting>
  <conditionalFormatting sqref="C23:E23">
    <cfRule type="containsText" dxfId="0" priority="17" operator="containsText" text="REVISAR"/>
  </conditionalFormatting>
  <dataValidations count="4">
    <dataValidation type="list" sqref="C7:C8" xr:uid="{00000000-0002-0000-0300-000000000000}">
      <formula1>"Sí,No"</formula1>
    </dataValidation>
    <dataValidation type="decimal" sqref="C6" xr:uid="{00000000-0002-0000-0300-000002000000}">
      <formula1>0</formula1>
      <formula2>1</formula2>
    </dataValidation>
    <dataValidation type="whole" sqref="C14:D14" xr:uid="{00000000-0002-0000-0300-000003000000}">
      <formula1>1</formula1>
      <formula2>50</formula2>
    </dataValidation>
    <dataValidation type="decimal" sqref="C13:D13" xr:uid="{00000000-0002-0000-0300-000005000000}">
      <formula1>-1000000000000</formula1>
      <formula2>1000000000000</formula2>
    </dataValidation>
  </dataValidations>
  <hyperlinks>
    <hyperlink ref="G7" r:id="rId1" xr:uid="{DFAC33D1-0130-487C-BF46-6C34F0E2900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Glosario</vt:lpstr>
      <vt:lpstr>Comparar costos</vt:lpstr>
      <vt:lpstr>Anualizar VPN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2026-10-01T13:14:29Z</dcterms:modified>
</cp:coreProperties>
</file>