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C8F7148-359A-4150-A91C-5321DFE1C7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Modelo" sheetId="3" r:id="rId3"/>
    <sheet name="Resum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4" l="1"/>
  <c r="G22" i="4"/>
  <c r="G21" i="4"/>
  <c r="G20" i="4"/>
  <c r="G19" i="4"/>
  <c r="B11" i="4"/>
  <c r="A11" i="4"/>
  <c r="F5" i="4"/>
  <c r="D5" i="4"/>
  <c r="B5" i="4"/>
  <c r="H18" i="3"/>
  <c r="G18" i="3"/>
  <c r="I18" i="3" s="1"/>
  <c r="F18" i="3"/>
  <c r="E18" i="3"/>
  <c r="J17" i="3"/>
  <c r="H17" i="3"/>
  <c r="I17" i="3" s="1"/>
  <c r="G17" i="3"/>
  <c r="F17" i="3"/>
  <c r="E17" i="3"/>
  <c r="H16" i="3"/>
  <c r="G16" i="3"/>
  <c r="I16" i="3" s="1"/>
  <c r="F16" i="3"/>
  <c r="E16" i="3"/>
  <c r="J15" i="3"/>
  <c r="H15" i="3"/>
  <c r="G15" i="3"/>
  <c r="I15" i="3" s="1"/>
  <c r="F15" i="3"/>
  <c r="E15" i="3"/>
  <c r="N14" i="3"/>
  <c r="M14" i="3"/>
  <c r="J14" i="3"/>
  <c r="H14" i="3"/>
  <c r="I14" i="3" s="1"/>
  <c r="G14" i="3"/>
  <c r="F14" i="3"/>
  <c r="E14" i="3"/>
  <c r="C11" i="4" l="1"/>
  <c r="L16" i="3"/>
  <c r="B14" i="4" s="1"/>
  <c r="K16" i="3"/>
  <c r="F21" i="4"/>
  <c r="C21" i="4"/>
  <c r="F23" i="4"/>
  <c r="C23" i="4"/>
  <c r="K18" i="3"/>
  <c r="L18" i="3"/>
  <c r="L14" i="3"/>
  <c r="F19" i="4"/>
  <c r="C19" i="4"/>
  <c r="K14" i="3"/>
  <c r="B19" i="4" s="1"/>
  <c r="F22" i="4"/>
  <c r="C22" i="4"/>
  <c r="L17" i="3"/>
  <c r="K17" i="3"/>
  <c r="F20" i="4"/>
  <c r="C20" i="4"/>
  <c r="K15" i="3"/>
  <c r="L15" i="3"/>
  <c r="J18" i="3"/>
  <c r="J16" i="3"/>
  <c r="D11" i="4" s="1"/>
  <c r="B23" i="4" l="1"/>
  <c r="M18" i="3"/>
  <c r="N18" i="3"/>
  <c r="N17" i="3"/>
  <c r="M17" i="3"/>
  <c r="B22" i="4"/>
  <c r="N15" i="3"/>
  <c r="M15" i="3"/>
  <c r="B20" i="4"/>
  <c r="N16" i="3"/>
  <c r="D14" i="4" s="1"/>
  <c r="M16" i="3"/>
  <c r="C14" i="4" s="1"/>
  <c r="B21" i="4"/>
  <c r="A14" i="4"/>
</calcChain>
</file>

<file path=xl/sharedStrings.xml><?xml version="1.0" encoding="utf-8"?>
<sst xmlns="http://schemas.openxmlformats.org/spreadsheetml/2006/main" count="259" uniqueCount="197">
  <si>
    <t>Plantilla gratuita | Teoría del trade-off de estructura de capital</t>
  </si>
  <si>
    <t>Simula escenarios de deuda y compara beneficio fiscal, servicio de deuda, DSCR y presión financiera.</t>
  </si>
  <si>
    <t>1. Objetivo de la plantilla</t>
  </si>
  <si>
    <t>Esta plantilla ayuda a comparar varios niveles de endeudamiento para observar cómo cambian los intereses, el beneficio fiscal estimado, el servicio de la deuda, el DSCR y el flujo remanente. No calcula una deuda óptima universal: su propósito es apoyar una primera evaluación de escenarios y detectar cuándo la presión financiera aumenta de forma material.</t>
  </si>
  <si>
    <t>2. Cómo usarla</t>
  </si>
  <si>
    <t>Paso</t>
  </si>
  <si>
    <t>Qué hacer</t>
  </si>
  <si>
    <t>Dónde</t>
  </si>
  <si>
    <t>1</t>
  </si>
  <si>
    <t>Lee el Glosario antes de modificar el modelo.</t>
  </si>
  <si>
    <t>Hoja Glosario</t>
  </si>
  <si>
    <t>2</t>
  </si>
  <si>
    <t>En Modelo, sustituye los datos amarillos del ejemplo por los datos de tu empresa.</t>
  </si>
  <si>
    <t>Modelo | Datos base</t>
  </si>
  <si>
    <t>3</t>
  </si>
  <si>
    <t>Edita cada escenario: monto de deuda, tasa anual y plazo.</t>
  </si>
  <si>
    <t>Modelo | Escenarios</t>
  </si>
  <si>
    <t>4</t>
  </si>
  <si>
    <t>Revisa los resultados automáticos. Si la señal muestra FALTA INFORMACIÓN o REVISAR, corrige primero los datos amarillos; no interpretes resultados parciales.</t>
  </si>
  <si>
    <t>Modelo | Resultados</t>
  </si>
  <si>
    <t>5</t>
  </si>
  <si>
    <t>Ve a Resumen y selecciona un escenario en el desplegable para analizarlo.</t>
  </si>
  <si>
    <t>Resumen</t>
  </si>
  <si>
    <t>6</t>
  </si>
  <si>
    <t>Compara escenarios adversos antes de decidir. Al copiar o pegar, hazlo solo sobre celdas amarillas de entrada y evita sobrescribir fórmulas.</t>
  </si>
  <si>
    <t>Resumen / análisis propio</t>
  </si>
  <si>
    <t>3. Ejemplo incluido</t>
  </si>
  <si>
    <t>El archivo incluye el mismo caso didáctico de la entrada: una empresa comercial evalúa una inversión de $400 millones, dispone de $96 millones anuales para atender la nueva deuda y compara desde deuda cero hasta $320 millones de financiación. Borra o sustituye esos valores por los tuyos; no es necesario crear nuevas hojas.</t>
  </si>
  <si>
    <t>4. Convención visual</t>
  </si>
  <si>
    <t>Color / estilo</t>
  </si>
  <si>
    <t>Significado</t>
  </si>
  <si>
    <t>Fondo amarillo + texto azul</t>
  </si>
  <si>
    <t>Dato que el usuario puede cambiar.</t>
  </si>
  <si>
    <t>Texto negro</t>
  </si>
  <si>
    <t>Fórmula o cálculo dentro de la misma hoja.</t>
  </si>
  <si>
    <t>Texto verde</t>
  </si>
  <si>
    <t>Dato o fórmula que trae información desde otra hoja del archivo.</t>
  </si>
  <si>
    <t>Azul marino + texto blanco</t>
  </si>
  <si>
    <t>Título, encabezado o sección.</t>
  </si>
  <si>
    <t>5. Cómo interpretar el resultado</t>
  </si>
  <si>
    <t>Señal</t>
  </si>
  <si>
    <t>Lectura orientativa</t>
  </si>
  <si>
    <t>Mayor holgura</t>
  </si>
  <si>
    <t>El flujo del ejemplo cubre con mayor margen el servicio de deuda.</t>
  </si>
  <si>
    <t>Vigilar</t>
  </si>
  <si>
    <t>La cobertura es positiva, pero hay menos margen ante variaciones del flujo.</t>
  </si>
  <si>
    <t>Alta presión</t>
  </si>
  <si>
    <t>La cobertura está muy ajustada; conviene revisar un escenario adverso y condiciones del crédito.</t>
  </si>
  <si>
    <t>Crítico</t>
  </si>
  <si>
    <t>El flujo del ejemplo no alcanza para cubrir el servicio de deuda calculado.</t>
  </si>
  <si>
    <t>Sin deuda</t>
  </si>
  <si>
    <t>No existe servicio de la nueva deuda en ese escenario.</t>
  </si>
  <si>
    <t>FALTA INFORMACIÓN / REVISAR</t>
  </si>
  <si>
    <t>No interpretes el escenario. Completa los datos faltantes o corrige valores, rangos, umbrales o nombres duplicados.</t>
  </si>
  <si>
    <t>6. Límites de uso</t>
  </si>
  <si>
    <t>Los umbrales de DSCR incluidos son referencias didácticas editables, no requisitos bancarios universales. La plantilla controla rangos y tipos de datos en las entradas principales y, si la validación de Excel se omite al pegar información, las fórmulas muestran FALTA INFORMACIÓN o REVISAR y dejan en blanco los cálculos no seguros. El beneficio fiscal depende de la normativa y de la situación tributaria real. El modelo usa amortización lineal de capital para simplificar el primer año y no sustituye una proyección financiera completa, un análisis de crédito ni asesoría financiera, tributaria o legal.</t>
  </si>
  <si>
    <t>7. Base conceptual</t>
  </si>
  <si>
    <t>Fuente / referencia</t>
  </si>
  <si>
    <t>URL</t>
  </si>
  <si>
    <t>Kraus &amp; Litzenberger (1973), A State-Preference Model of Optimal Financial Leverage</t>
  </si>
  <si>
    <t>https://onlinelibrary.wiley.com/doi/10.1111/j.1540-6261.1973.tb01415.x</t>
  </si>
  <si>
    <t>Myers (1984), The Capital Structure Puzzle</t>
  </si>
  <si>
    <t>https://onlinelibrary.wiley.com/doi/10.1111/j.1540-6261.1984.tb03646.x</t>
  </si>
  <si>
    <t>Frank &amp; Goyal (2009), Capital Structure Decisions: Which Factors Are Reliably Important?</t>
  </si>
  <si>
    <t>https://onlinelibrary.wiley.com/doi/10.1111/j.1755-053X.2009.01026.x</t>
  </si>
  <si>
    <t>Glosario | Teoría del trade-off</t>
  </si>
  <si>
    <t>Términos utilizados en el archivo y su interpretación práctica.</t>
  </si>
  <si>
    <t>Término</t>
  </si>
  <si>
    <t>Definición</t>
  </si>
  <si>
    <t>Cómo se usa en la plantilla</t>
  </si>
  <si>
    <t>Unidad / formato</t>
  </si>
  <si>
    <t>Teoría del trade-off</t>
  </si>
  <si>
    <t>Enfoque que compara beneficios de la deuda con los costos y riesgos adicionales que genera.</t>
  </si>
  <si>
    <t>Marco conceptual del análisis.</t>
  </si>
  <si>
    <t>Concepto</t>
  </si>
  <si>
    <t>Estructura de capital</t>
  </si>
  <si>
    <t>Combinación de deuda y recursos propios utilizados para financiar la empresa o una inversión.</t>
  </si>
  <si>
    <t>Se aproxima con deuda frente a inversión total.</t>
  </si>
  <si>
    <t>Inversión total</t>
  </si>
  <si>
    <t>Monto total que debe financiarse.</t>
  </si>
  <si>
    <t>Base para calcular qué parte se cubre con deuda y qué parte con recursos propios.</t>
  </si>
  <si>
    <t>COP</t>
  </si>
  <si>
    <t>Deuda</t>
  </si>
  <si>
    <t>Monto de financiación externa asumido en un escenario.</t>
  </si>
  <si>
    <t>Dato editable por escenario.</t>
  </si>
  <si>
    <t>Recursos propios</t>
  </si>
  <si>
    <t>Parte de la inversión no cubierta por la nueva deuda.</t>
  </si>
  <si>
    <t>Inversión total menos deuda.</t>
  </si>
  <si>
    <t>Deuda / inversión</t>
  </si>
  <si>
    <t>Proporción de la inversión financiada con deuda.</t>
  </si>
  <si>
    <t>Permite comparar rápidamente el nivel de apalancamiento entre escenarios.</t>
  </si>
  <si>
    <t>%</t>
  </si>
  <si>
    <t>Tasa anual de deuda</t>
  </si>
  <si>
    <t>Tasa de interés anual del escenario.</t>
  </si>
  <si>
    <t>Se usa para estimar intereses del primer año.</t>
  </si>
  <si>
    <t>% anual</t>
  </si>
  <si>
    <t>Plazo</t>
  </si>
  <si>
    <t>Número de años considerados para amortizar la nueva deuda.</t>
  </si>
  <si>
    <t>Se usa para calcular una amortización lineal simplificada.</t>
  </si>
  <si>
    <t>Años</t>
  </si>
  <si>
    <t>Interés primer año</t>
  </si>
  <si>
    <t>Costo financiero estimado sobre el saldo inicial de deuda.</t>
  </si>
  <si>
    <t>Deuda × tasa anual.</t>
  </si>
  <si>
    <t>Amortización de capital</t>
  </si>
  <si>
    <t>Parte del principal pagada durante el primer año.</t>
  </si>
  <si>
    <t>Deuda ÷ plazo, bajo el supuesto simplificado de amortización lineal.</t>
  </si>
  <si>
    <t>Servicio de deuda</t>
  </si>
  <si>
    <t>Pagos de capital e intereses del periodo.</t>
  </si>
  <si>
    <t>Interés primer año + amortización de capital.</t>
  </si>
  <si>
    <t>Tasa fiscal estimada</t>
  </si>
  <si>
    <t>Porcentaje utilizado para aproximar el posible efecto fiscal de los intereses.</t>
  </si>
  <si>
    <t>Dato editable; no sustituye la normativa real.</t>
  </si>
  <si>
    <t>Beneficio fiscal estimado</t>
  </si>
  <si>
    <t>Aproximación del ahorro fiscal asociado a intereses deducibles.</t>
  </si>
  <si>
    <t>Interés × tasa fiscal estimada.</t>
  </si>
  <si>
    <t>Flujo disponible</t>
  </si>
  <si>
    <t>Efectivo anual disponible para atender el servicio de la nueva deuda.</t>
  </si>
  <si>
    <t>Numerador del DSCR simplificado.</t>
  </si>
  <si>
    <t>DSCR</t>
  </si>
  <si>
    <t>Índice de cobertura del servicio de la deuda.</t>
  </si>
  <si>
    <t>Flujo disponible ÷ servicio de deuda.</t>
  </si>
  <si>
    <t>Veces (x)</t>
  </si>
  <si>
    <t>Flujo remanente</t>
  </si>
  <si>
    <t>Flujo disponible después de pagar el servicio de la nueva deuda.</t>
  </si>
  <si>
    <t>Ayuda a visualizar la holgura o presión del escenario.</t>
  </si>
  <si>
    <t>Señal orientativa de cobertura relativamente amplia.</t>
  </si>
  <si>
    <t>Se activa cuando el DSCR supera el umbral alto definido.</t>
  </si>
  <si>
    <t>Señal de cobertura positiva con menor margen de seguridad.</t>
  </si>
  <si>
    <t>Se activa entre los umbrales definidos.</t>
  </si>
  <si>
    <t>Señal de cobertura muy ajustada.</t>
  </si>
  <si>
    <t>Advierte que un deterioro pequeño del flujo puede comprometer el pago.</t>
  </si>
  <si>
    <t>Señal de que el flujo del ejemplo no cubre el servicio de deuda.</t>
  </si>
  <si>
    <t>Se activa cuando el DSCR queda bajo el umbral crítico.</t>
  </si>
  <si>
    <t>Rango objetivo</t>
  </si>
  <si>
    <t>Zona de endeudamiento que merece análisis adicional; no es un porcentaje universal.</t>
  </si>
  <si>
    <t>Se identifica comparando varios escenarios.</t>
  </si>
  <si>
    <t>FALTA INFORMACIÓN</t>
  </si>
  <si>
    <t>Alerta que aparece cuando falta un dato requerido para calcular con seguridad.</t>
  </si>
  <si>
    <t>Los resultados asociados quedan en blanco hasta completar la información.</t>
  </si>
  <si>
    <t>Alerta</t>
  </si>
  <si>
    <t>REVISAR</t>
  </si>
  <si>
    <t>Alerta que aparece cuando un dato tiene tipo, rango o configuración inválida, o cuando existe ambigüedad.</t>
  </si>
  <si>
    <t>Impide interpretar resultados aparentemente válidos con datos incorrectos.</t>
  </si>
  <si>
    <t>Umbral DSCR</t>
  </si>
  <si>
    <t>Valor orientativo utilizado para clasificar la cobertura de la deuda.</t>
  </si>
  <si>
    <t>Los tres umbrales deben estar ordenados de mayor a menor y pueden editarse.</t>
  </si>
  <si>
    <t>Modelo | Comparación de escenarios de deuda</t>
  </si>
  <si>
    <t>Edita únicamente las celdas amarillas con texto azul. Los resultados se recalculan automáticamente.</t>
  </si>
  <si>
    <t>DATOS BASE DE LA EMPRESA</t>
  </si>
  <si>
    <t>UMBRALES DSCR ORIENTATIVOS</t>
  </si>
  <si>
    <t>Mayor holgura desde</t>
  </si>
  <si>
    <t>x</t>
  </si>
  <si>
    <t>Flujo disponible anual para nueva deuda</t>
  </si>
  <si>
    <t>Vigilar desde</t>
  </si>
  <si>
    <t>Crítico por debajo de</t>
  </si>
  <si>
    <t>Ejemplo didáctico: empresa comercial que evalúa una inversión de $400 millones. Los umbrales de DSCR son editables y solo sirven como referencia de lectura; no son estándares universales.</t>
  </si>
  <si>
    <t>ESCENARIOS DE FINANCIACIÓN</t>
  </si>
  <si>
    <t>Escenario</t>
  </si>
  <si>
    <t>Deuda (COP)</t>
  </si>
  <si>
    <t>Tasa anual</t>
  </si>
  <si>
    <t>Plazo (años)</t>
  </si>
  <si>
    <t>Recursos propios (COP)</t>
  </si>
  <si>
    <t>Interés 1er año (COP)</t>
  </si>
  <si>
    <t>Capital 1er año (COP)</t>
  </si>
  <si>
    <t>Servicio deuda 1er año (COP)</t>
  </si>
  <si>
    <t>Beneficio fiscal estimado (COP)</t>
  </si>
  <si>
    <t>Flujo remanente (COP)</t>
  </si>
  <si>
    <t>Lectura breve</t>
  </si>
  <si>
    <t>Conservadora</t>
  </si>
  <si>
    <t>Moderada</t>
  </si>
  <si>
    <t>Elevada</t>
  </si>
  <si>
    <t>Muy elevada</t>
  </si>
  <si>
    <t>SUPUESTOS DEL CÁLCULO</t>
  </si>
  <si>
    <t>Supuesto</t>
  </si>
  <si>
    <t>Aplicación</t>
  </si>
  <si>
    <t>Intereses</t>
  </si>
  <si>
    <t>Se calculan sobre el saldo inicial de deuda del escenario para el primer año.</t>
  </si>
  <si>
    <t>Amortización</t>
  </si>
  <si>
    <t>Se usa amortización lineal simplificada: deuda ÷ plazo.</t>
  </si>
  <si>
    <t>Beneficio fiscal</t>
  </si>
  <si>
    <t>Interés del primer año × tasa fiscal estimada; solo es una aproximación didáctica.</t>
  </si>
  <si>
    <t>Flujo disponible anual ÷ servicio de deuda del primer año.</t>
  </si>
  <si>
    <t>Se asigna con los umbrales editables de la parte superior.</t>
  </si>
  <si>
    <t>Resumen | Lectura de escenarios</t>
  </si>
  <si>
    <t>Selecciona un escenario y revisa sus indicadores clave. La señal es orientativa y debe complementarse con análisis financiero real.</t>
  </si>
  <si>
    <t>DATOS BASE</t>
  </si>
  <si>
    <t>Tasa fiscal</t>
  </si>
  <si>
    <t>ESCENARIO SELECCIONADO</t>
  </si>
  <si>
    <t>Selecciona escenario</t>
  </si>
  <si>
    <t>Servicio deuda 1er año</t>
  </si>
  <si>
    <t>COMPARACIÓN VISUAL</t>
  </si>
  <si>
    <t>Servicio deuda (COP)</t>
  </si>
  <si>
    <t>Servicio deuda</t>
  </si>
  <si>
    <t>LECTURA RECOMENDADA</t>
  </si>
  <si>
    <t>No elijas el escenario únicamente por el mayor beneficio fiscal. Revisa simultáneamente el servicio de deuda, el DSCR, el flujo remanente y la sensibilidad del negocio. Si el resultado cambia demasiado ante una caída moderada del flujo, la empresa puede estar asumiendo una presión financiera superior a la que parece mostrar el escenario base.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</si>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</sst>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;[Red]\(&quot;$&quot;#,##0\);\-"/>
    <numFmt numFmtId="165" formatCode="0.0%;[Red]\(0.0%\);\-"/>
    <numFmt numFmtId="166" formatCode="0.00&quot;x&quot;;[Red]\(0.00&quot;x&quot;\);\-"/>
    <numFmt numFmtId="167" formatCode="0;[Red]\(0\);\-"/>
  </numFmts>
  <fonts count="20">
    <font>
      <sz val="11"/>
      <name val="Carlito"/>
    </font>
    <font>
      <b/>
      <sz val="16"/>
      <color rgb="FFFFFFFF"/>
      <name val="Carlito"/>
    </font>
    <font>
      <i/>
      <sz val="11"/>
      <color rgb="FF1F2937"/>
      <name val="Carlito"/>
    </font>
    <font>
      <b/>
      <sz val="11"/>
      <color rgb="FFFFFFFF"/>
      <name val="Carlito"/>
    </font>
    <font>
      <b/>
      <sz val="11"/>
      <color rgb="FF0000FF"/>
      <name val="Carlito"/>
    </font>
    <font>
      <b/>
      <sz val="11"/>
      <color rgb="FF000000"/>
      <name val="Carlito"/>
    </font>
    <font>
      <b/>
      <sz val="11"/>
      <color rgb="FF008000"/>
      <name val="Carlito"/>
    </font>
    <font>
      <b/>
      <sz val="11"/>
      <color rgb="FF0B1F3A"/>
      <name val="Carlito"/>
    </font>
    <font>
      <sz val="11"/>
      <color rgb="FF0000FF"/>
      <name val="Carlito"/>
    </font>
    <font>
      <sz val="11"/>
      <color rgb="FF000000"/>
      <name val="Carlito"/>
    </font>
    <font>
      <b/>
      <sz val="11"/>
      <color rgb="FF1F2937"/>
      <name val="Carlito"/>
    </font>
    <font>
      <sz val="11"/>
      <color rgb="FF008000"/>
      <name val="Carlito"/>
    </font>
    <font>
      <sz val="11"/>
      <color rgb="FF008000"/>
      <name val="Carlito"/>
    </font>
    <font>
      <b/>
      <sz val="11"/>
      <color rgb="FF7F6000"/>
      <name val="Carlito"/>
    </font>
    <font>
      <sz val="11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AF2F8"/>
      </patternFill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F3F5F7"/>
      </patternFill>
    </fill>
    <fill>
      <patternFill patternType="solid">
        <fgColor rgb="FF17365D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3F5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5">
    <xf numFmtId="0" fontId="0" fillId="0" borderId="0" xfId="0"/>
    <xf numFmtId="0" fontId="3" fillId="4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4" fillId="5" borderId="1" xfId="0" applyNumberFormat="1" applyFont="1" applyFill="1" applyBorder="1" applyAlignment="1">
      <alignment wrapText="1"/>
    </xf>
    <xf numFmtId="166" fontId="4" fillId="5" borderId="1" xfId="0" applyNumberFormat="1" applyFont="1" applyFill="1" applyBorder="1" applyAlignment="1">
      <alignment wrapText="1"/>
    </xf>
    <xf numFmtId="165" fontId="4" fillId="5" borderId="1" xfId="0" applyNumberFormat="1" applyFont="1" applyFill="1" applyBorder="1" applyAlignment="1">
      <alignment wrapText="1"/>
    </xf>
    <xf numFmtId="0" fontId="4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64" fontId="8" fillId="5" borderId="1" xfId="0" applyNumberFormat="1" applyFont="1" applyFill="1" applyBorder="1" applyAlignment="1">
      <alignment horizontal="right" vertical="center" wrapText="1"/>
    </xf>
    <xf numFmtId="165" fontId="8" fillId="5" borderId="1" xfId="0" applyNumberFormat="1" applyFont="1" applyFill="1" applyBorder="1" applyAlignment="1">
      <alignment horizontal="right" vertical="center" wrapText="1"/>
    </xf>
    <xf numFmtId="167" fontId="8" fillId="5" borderId="1" xfId="0" applyNumberFormat="1" applyFont="1" applyFill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6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2" fillId="3" borderId="0" xfId="0" applyFont="1" applyFill="1"/>
    <xf numFmtId="0" fontId="2" fillId="6" borderId="0" xfId="0" applyFont="1" applyFill="1" applyAlignment="1">
      <alignment wrapText="1"/>
    </xf>
    <xf numFmtId="0" fontId="3" fillId="7" borderId="0" xfId="0" applyFont="1" applyFill="1" applyAlignment="1">
      <alignment horizontal="left" wrapText="1"/>
    </xf>
    <xf numFmtId="0" fontId="3" fillId="7" borderId="0" xfId="0" applyFont="1" applyFill="1" applyAlignment="1">
      <alignment horizontal="left"/>
    </xf>
    <xf numFmtId="0" fontId="0" fillId="0" borderId="0" xfId="0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0" fillId="9" borderId="0" xfId="0" applyFill="1"/>
    <xf numFmtId="0" fontId="2" fillId="10" borderId="0" xfId="0" applyFont="1" applyFill="1" applyAlignment="1">
      <alignment wrapText="1"/>
    </xf>
    <xf numFmtId="0" fontId="3" fillId="11" borderId="0" xfId="0" applyFont="1" applyFill="1" applyAlignment="1">
      <alignment horizontal="left" vertical="center"/>
    </xf>
    <xf numFmtId="0" fontId="0" fillId="9" borderId="0" xfId="0" applyFill="1" applyAlignment="1">
      <alignment vertical="top" wrapText="1"/>
    </xf>
    <xf numFmtId="0" fontId="3" fillId="11" borderId="1" xfId="0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vertical="top" wrapText="1"/>
    </xf>
    <xf numFmtId="0" fontId="0" fillId="9" borderId="1" xfId="0" applyFill="1" applyBorder="1" applyAlignment="1">
      <alignment horizontal="center" vertical="top" wrapText="1"/>
    </xf>
    <xf numFmtId="0" fontId="0" fillId="9" borderId="1" xfId="0" applyFill="1" applyBorder="1" applyAlignment="1">
      <alignment vertical="top" wrapText="1"/>
    </xf>
    <xf numFmtId="0" fontId="3" fillId="11" borderId="1" xfId="0" applyFont="1" applyFill="1" applyBorder="1" applyAlignment="1">
      <alignment wrapText="1"/>
    </xf>
    <xf numFmtId="0" fontId="4" fillId="12" borderId="1" xfId="0" applyFont="1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5" fillId="9" borderId="1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3" fillId="8" borderId="1" xfId="0" applyFont="1" applyFill="1" applyBorder="1" applyAlignment="1">
      <alignment wrapText="1"/>
    </xf>
    <xf numFmtId="0" fontId="13" fillId="9" borderId="0" xfId="0" applyFont="1" applyFill="1" applyAlignment="1">
      <alignment wrapText="1"/>
    </xf>
    <xf numFmtId="0" fontId="14" fillId="9" borderId="0" xfId="0" applyFont="1" applyFill="1" applyAlignment="1">
      <alignment wrapText="1"/>
    </xf>
    <xf numFmtId="0" fontId="16" fillId="13" borderId="2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16" fillId="13" borderId="4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 wrapText="1"/>
    </xf>
    <xf numFmtId="0" fontId="19" fillId="9" borderId="8" xfId="1" applyFont="1" applyFill="1" applyBorder="1" applyAlignment="1">
      <alignment horizontal="center" vertical="center"/>
    </xf>
    <xf numFmtId="0" fontId="19" fillId="9" borderId="9" xfId="1" applyFont="1" applyFill="1" applyBorder="1" applyAlignment="1">
      <alignment horizontal="center" vertical="center"/>
    </xf>
    <xf numFmtId="0" fontId="2" fillId="10" borderId="0" xfId="0" applyFont="1" applyFill="1"/>
    <xf numFmtId="0" fontId="7" fillId="9" borderId="1" xfId="0" applyFont="1" applyFill="1" applyBorder="1" applyAlignment="1">
      <alignment wrapText="1"/>
    </xf>
    <xf numFmtId="0" fontId="7" fillId="9" borderId="0" xfId="0" applyFont="1" applyFill="1" applyAlignment="1">
      <alignment wrapText="1"/>
    </xf>
    <xf numFmtId="0" fontId="0" fillId="9" borderId="0" xfId="0" applyFill="1" applyAlignment="1">
      <alignment wrapText="1"/>
    </xf>
    <xf numFmtId="0" fontId="1" fillId="8" borderId="0" xfId="0" applyFont="1" applyFill="1" applyAlignment="1" applyProtection="1">
      <alignment horizontal="left" vertical="center"/>
      <protection locked="0"/>
    </xf>
    <xf numFmtId="0" fontId="2" fillId="10" borderId="0" xfId="0" applyFont="1" applyFill="1" applyAlignment="1" applyProtection="1">
      <alignment wrapText="1"/>
      <protection locked="0"/>
    </xf>
    <xf numFmtId="0" fontId="0" fillId="9" borderId="0" xfId="0" applyFill="1" applyProtection="1">
      <protection locked="0"/>
    </xf>
    <xf numFmtId="0" fontId="3" fillId="11" borderId="0" xfId="0" applyFont="1" applyFill="1" applyAlignment="1" applyProtection="1">
      <alignment horizontal="left" vertical="center"/>
      <protection locked="0"/>
    </xf>
    <xf numFmtId="0" fontId="10" fillId="14" borderId="1" xfId="0" applyFont="1" applyFill="1" applyBorder="1" applyProtection="1">
      <protection locked="0"/>
    </xf>
    <xf numFmtId="164" fontId="6" fillId="14" borderId="1" xfId="0" applyNumberFormat="1" applyFont="1" applyFill="1" applyBorder="1" applyProtection="1">
      <protection locked="0"/>
    </xf>
    <xf numFmtId="165" fontId="6" fillId="14" borderId="1" xfId="0" applyNumberFormat="1" applyFont="1" applyFill="1" applyBorder="1" applyProtection="1">
      <protection locked="0"/>
    </xf>
    <xf numFmtId="0" fontId="4" fillId="12" borderId="0" xfId="0" applyFont="1" applyFill="1" applyProtection="1">
      <protection locked="0"/>
    </xf>
    <xf numFmtId="0" fontId="3" fillId="11" borderId="1" xfId="0" applyFont="1" applyFill="1" applyBorder="1" applyAlignment="1" applyProtection="1">
      <alignment wrapText="1"/>
      <protection locked="0"/>
    </xf>
    <xf numFmtId="164" fontId="11" fillId="15" borderId="1" xfId="0" applyNumberFormat="1" applyFont="1" applyFill="1" applyBorder="1" applyAlignment="1" applyProtection="1">
      <alignment horizontal="right" wrapText="1"/>
      <protection locked="0"/>
    </xf>
    <xf numFmtId="165" fontId="11" fillId="15" borderId="1" xfId="0" applyNumberFormat="1" applyFont="1" applyFill="1" applyBorder="1" applyAlignment="1" applyProtection="1">
      <alignment horizontal="right" wrapText="1"/>
      <protection locked="0"/>
    </xf>
    <xf numFmtId="164" fontId="11" fillId="15" borderId="1" xfId="0" applyNumberFormat="1" applyFont="1" applyFill="1" applyBorder="1" applyAlignment="1" applyProtection="1">
      <alignment wrapText="1"/>
      <protection locked="0"/>
    </xf>
    <xf numFmtId="0" fontId="0" fillId="9" borderId="1" xfId="0" applyFill="1" applyBorder="1" applyAlignment="1" applyProtection="1">
      <alignment horizontal="right" wrapText="1"/>
      <protection locked="0"/>
    </xf>
    <xf numFmtId="0" fontId="0" fillId="9" borderId="1" xfId="0" applyFill="1" applyBorder="1" applyAlignment="1" applyProtection="1">
      <alignment wrapText="1"/>
      <protection locked="0"/>
    </xf>
    <xf numFmtId="0" fontId="3" fillId="11" borderId="0" xfId="0" applyFont="1" applyFill="1" applyAlignment="1" applyProtection="1">
      <alignment horizontal="right" wrapText="1"/>
      <protection locked="0"/>
    </xf>
    <xf numFmtId="0" fontId="3" fillId="11" borderId="0" xfId="0" applyFont="1" applyFill="1" applyAlignment="1" applyProtection="1">
      <alignment wrapText="1"/>
      <protection locked="0"/>
    </xf>
    <xf numFmtId="166" fontId="11" fillId="15" borderId="1" xfId="0" applyNumberFormat="1" applyFont="1" applyFill="1" applyBorder="1" applyAlignment="1" applyProtection="1">
      <alignment horizontal="right" wrapText="1"/>
      <protection locked="0"/>
    </xf>
    <xf numFmtId="0" fontId="6" fillId="15" borderId="1" xfId="0" applyFont="1" applyFill="1" applyBorder="1" applyAlignment="1" applyProtection="1">
      <alignment horizontal="right" wrapText="1"/>
      <protection locked="0"/>
    </xf>
    <xf numFmtId="0" fontId="11" fillId="15" borderId="1" xfId="0" applyFont="1" applyFill="1" applyBorder="1" applyAlignment="1" applyProtection="1">
      <alignment wrapText="1"/>
      <protection locked="0"/>
    </xf>
    <xf numFmtId="0" fontId="3" fillId="11" borderId="1" xfId="0" applyFont="1" applyFill="1" applyBorder="1" applyProtection="1">
      <protection locked="0"/>
    </xf>
    <xf numFmtId="0" fontId="0" fillId="9" borderId="1" xfId="0" applyFill="1" applyBorder="1" applyProtection="1">
      <protection locked="0"/>
    </xf>
    <xf numFmtId="166" fontId="12" fillId="9" borderId="1" xfId="0" applyNumberFormat="1" applyFont="1" applyFill="1" applyBorder="1" applyProtection="1">
      <protection locked="0"/>
    </xf>
    <xf numFmtId="164" fontId="12" fillId="9" borderId="1" xfId="0" applyNumberFormat="1" applyFont="1" applyFill="1" applyBorder="1" applyProtection="1">
      <protection locked="0"/>
    </xf>
    <xf numFmtId="0" fontId="0" fillId="9" borderId="0" xfId="0" applyFill="1" applyAlignment="1" applyProtection="1">
      <alignment vertical="top" wrapText="1"/>
      <protection locked="0"/>
    </xf>
  </cellXfs>
  <cellStyles count="2">
    <cellStyle name="Hipervínculo" xfId="1" builtinId="8"/>
    <cellStyle name="Normal" xfId="0" builtinId="0"/>
  </cellStyles>
  <dxfs count="18">
    <dxf>
      <font>
        <b/>
        <color rgb="FF006100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57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8E6"/>
        </patternFill>
      </fill>
    </dxf>
    <dxf>
      <font>
        <b/>
        <color rgb="FFC00000"/>
      </font>
      <fill>
        <patternFill>
          <bgColor rgb="FFFCE8E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C00000"/>
      </font>
      <fill>
        <patternFill>
          <bgColor rgb="FFFCE8E6"/>
        </patternFill>
      </fill>
    </dxf>
    <dxf>
      <font>
        <b/>
        <color rgb="FF006100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57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8E6"/>
        </patternFill>
      </fill>
    </dxf>
    <dxf>
      <font>
        <b/>
        <color rgb="FF006100"/>
      </font>
      <fill>
        <patternFill>
          <bgColor rgb="FFE2F0D9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57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8E6"/>
        </patternFill>
      </fill>
    </dxf>
    <dxf>
      <font>
        <b/>
        <color rgb="FFC00000"/>
      </font>
      <fill>
        <patternFill>
          <bgColor rgb="FFFCE8E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C00000"/>
      </font>
      <fill>
        <patternFill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DSCR por escenario con deuda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Resumen!$A$20:$A$23</c:f>
              <c:strCache>
                <c:ptCount val="4"/>
                <c:pt idx="0">
                  <c:v>Conservadora</c:v>
                </c:pt>
                <c:pt idx="1">
                  <c:v>Moderada</c:v>
                </c:pt>
                <c:pt idx="2">
                  <c:v>Elevada</c:v>
                </c:pt>
                <c:pt idx="3">
                  <c:v>Muy elevada</c:v>
                </c:pt>
              </c:strCache>
            </c:strRef>
          </c:cat>
          <c:val>
            <c:numRef>
              <c:f>Resumen!$B$20:$B$23</c:f>
              <c:numCache>
                <c:formatCode>0.00"x";[Red]\(0.00"x"\);\-</c:formatCode>
                <c:ptCount val="4"/>
                <c:pt idx="0">
                  <c:v>3.8095238095238093</c:v>
                </c:pt>
                <c:pt idx="1">
                  <c:v>2.5</c:v>
                </c:pt>
                <c:pt idx="2">
                  <c:v>1.2121212121212122</c:v>
                </c:pt>
                <c:pt idx="3">
                  <c:v>0.83333333333333337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343-4C19-BC3A-82A5D3CDB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&quot;x&quot;;[Red]\(0.00&quot;x&quot;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Servicio de deuda vs flujo disponible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Servicio deuda</c:v>
          </c:tx>
          <c:invertIfNegative val="1"/>
          <c:cat>
            <c:strRef>
              <c:f>Resumen!$E$19:$E$23</c:f>
              <c:strCache>
                <c:ptCount val="5"/>
                <c:pt idx="0">
                  <c:v>Sin deuda</c:v>
                </c:pt>
                <c:pt idx="1">
                  <c:v>Conservadora</c:v>
                </c:pt>
                <c:pt idx="2">
                  <c:v>Moderada</c:v>
                </c:pt>
                <c:pt idx="3">
                  <c:v>Elevada</c:v>
                </c:pt>
                <c:pt idx="4">
                  <c:v>Muy elevada</c:v>
                </c:pt>
              </c:strCache>
            </c:strRef>
          </c:cat>
          <c:val>
            <c:numRef>
              <c:f>Resumen!$F$19:$F$23</c:f>
              <c:numCache>
                <c:formatCode>"$"#,##0;[Red]\("$"#,##0\);\-</c:formatCode>
                <c:ptCount val="5"/>
                <c:pt idx="0">
                  <c:v>0</c:v>
                </c:pt>
                <c:pt idx="1">
                  <c:v>25200000</c:v>
                </c:pt>
                <c:pt idx="2">
                  <c:v>38400000</c:v>
                </c:pt>
                <c:pt idx="3">
                  <c:v>79200000</c:v>
                </c:pt>
                <c:pt idx="4">
                  <c:v>115200000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2F-49B2-A321-2859C68D54D7}"/>
            </c:ext>
          </c:extLst>
        </c:ser>
        <c:ser>
          <c:idx val="1"/>
          <c:order val="1"/>
          <c:tx>
            <c:v>Flujo disponible</c:v>
          </c:tx>
          <c:invertIfNegative val="1"/>
          <c:cat>
            <c:strRef>
              <c:f>Resumen!$E$19:$E$23</c:f>
              <c:strCache>
                <c:ptCount val="5"/>
                <c:pt idx="0">
                  <c:v>Sin deuda</c:v>
                </c:pt>
                <c:pt idx="1">
                  <c:v>Conservadora</c:v>
                </c:pt>
                <c:pt idx="2">
                  <c:v>Moderada</c:v>
                </c:pt>
                <c:pt idx="3">
                  <c:v>Elevada</c:v>
                </c:pt>
                <c:pt idx="4">
                  <c:v>Muy elevada</c:v>
                </c:pt>
              </c:strCache>
            </c:strRef>
          </c:cat>
          <c:val>
            <c:numRef>
              <c:f>Resumen!$G$19:$G$23</c:f>
              <c:numCache>
                <c:formatCode>"$"#,##0;[Red]\("$"#,##0\);\-</c:formatCode>
                <c:ptCount val="5"/>
                <c:pt idx="0">
                  <c:v>96000000</c:v>
                </c:pt>
                <c:pt idx="1">
                  <c:v>96000000</c:v>
                </c:pt>
                <c:pt idx="2">
                  <c:v>96000000</c:v>
                </c:pt>
                <c:pt idx="3">
                  <c:v>96000000</c:v>
                </c:pt>
                <c:pt idx="4">
                  <c:v>96000000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2F-49B2-A321-2859C68D5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$&quot;#,##0;[Red]\(&quot;$&quot;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1754797</xdr:colOff>
      <xdr:row>2</xdr:row>
      <xdr:rowOff>167640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F7E7BA-C449-48C3-BC4A-4319AFC7A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91850" y="0"/>
          <a:ext cx="2093887" cy="615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1884337</xdr:colOff>
      <xdr:row>2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69AD26-A527-4F57-B050-ACEA8B14D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0" y="0"/>
          <a:ext cx="2097697" cy="619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4</xdr:col>
      <xdr:colOff>0</xdr:colOff>
      <xdr:row>41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25</xdr:row>
      <xdr:rowOff>0</xdr:rowOff>
    </xdr:from>
    <xdr:to>
      <xdr:col>8</xdr:col>
      <xdr:colOff>0</xdr:colOff>
      <xdr:row>41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1865287</xdr:colOff>
      <xdr:row>2</xdr:row>
      <xdr:rowOff>129540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988CC07-B51F-4149-B489-FA2229008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58800" y="0"/>
          <a:ext cx="2097697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H16" sqref="H16"/>
    </sheetView>
  </sheetViews>
  <sheetFormatPr baseColWidth="10" defaultColWidth="8.796875" defaultRowHeight="13.8"/>
  <cols>
    <col min="1" max="1" width="18" style="23" customWidth="1"/>
    <col min="2" max="2" width="52.796875" style="23" customWidth="1"/>
    <col min="3" max="3" width="31.5" style="23" customWidth="1"/>
    <col min="4" max="6" width="14" style="23" customWidth="1"/>
    <col min="7" max="7" width="4.5" style="23" customWidth="1"/>
    <col min="8" max="8" width="45.09765625" style="23" customWidth="1"/>
    <col min="9" max="9" width="39.69921875" style="23" customWidth="1"/>
    <col min="10" max="16384" width="8.796875" style="23"/>
  </cols>
  <sheetData>
    <row r="1" spans="1:9" ht="21">
      <c r="A1" s="22" t="s">
        <v>0</v>
      </c>
      <c r="B1" s="22"/>
      <c r="C1" s="22"/>
      <c r="D1" s="22"/>
      <c r="E1" s="22"/>
      <c r="F1" s="22"/>
    </row>
    <row r="2" spans="1:9" ht="14.4">
      <c r="A2" s="24" t="s">
        <v>1</v>
      </c>
      <c r="B2" s="24"/>
      <c r="C2" s="24"/>
      <c r="D2" s="24"/>
      <c r="E2" s="24"/>
      <c r="F2" s="24"/>
    </row>
    <row r="3" spans="1:9" ht="14.4" thickBot="1"/>
    <row r="4" spans="1:9" ht="22.8" customHeight="1">
      <c r="A4" s="25" t="s">
        <v>2</v>
      </c>
      <c r="B4" s="25"/>
      <c r="C4" s="25"/>
      <c r="D4" s="25"/>
      <c r="E4" s="25"/>
      <c r="F4" s="25"/>
      <c r="H4" s="39" t="s">
        <v>195</v>
      </c>
      <c r="I4" s="40"/>
    </row>
    <row r="5" spans="1:9" ht="22.8" customHeight="1">
      <c r="A5" s="26" t="s">
        <v>3</v>
      </c>
      <c r="B5" s="26"/>
      <c r="C5" s="26"/>
      <c r="D5" s="26"/>
      <c r="E5" s="26"/>
      <c r="F5" s="26"/>
      <c r="H5" s="41"/>
      <c r="I5" s="42"/>
    </row>
    <row r="6" spans="1:9" ht="22.8" customHeight="1" thickBot="1">
      <c r="A6" s="26"/>
      <c r="B6" s="26"/>
      <c r="C6" s="26"/>
      <c r="D6" s="26"/>
      <c r="E6" s="26"/>
      <c r="F6" s="26"/>
      <c r="H6" s="43"/>
      <c r="I6" s="44"/>
    </row>
    <row r="7" spans="1:9" ht="17.399999999999999" thickBot="1">
      <c r="A7" s="26"/>
      <c r="B7" s="26"/>
      <c r="C7" s="26"/>
      <c r="D7" s="26"/>
      <c r="E7" s="26"/>
      <c r="F7" s="26"/>
      <c r="H7" s="45" t="s">
        <v>196</v>
      </c>
      <c r="I7" s="46"/>
    </row>
    <row r="9" spans="1:9">
      <c r="A9" s="25" t="s">
        <v>4</v>
      </c>
      <c r="B9" s="25"/>
      <c r="C9" s="25"/>
      <c r="D9" s="25"/>
      <c r="E9" s="25"/>
      <c r="F9" s="25"/>
    </row>
    <row r="10" spans="1:9">
      <c r="A10" s="27" t="s">
        <v>5</v>
      </c>
      <c r="B10" s="28" t="s">
        <v>6</v>
      </c>
      <c r="C10" s="28" t="s">
        <v>7</v>
      </c>
    </row>
    <row r="11" spans="1:9">
      <c r="A11" s="29" t="s">
        <v>8</v>
      </c>
      <c r="B11" s="30" t="s">
        <v>9</v>
      </c>
      <c r="C11" s="30" t="s">
        <v>10</v>
      </c>
    </row>
    <row r="12" spans="1:9" ht="27.6">
      <c r="A12" s="29" t="s">
        <v>11</v>
      </c>
      <c r="B12" s="30" t="s">
        <v>12</v>
      </c>
      <c r="C12" s="30" t="s">
        <v>13</v>
      </c>
    </row>
    <row r="13" spans="1:9">
      <c r="A13" s="29" t="s">
        <v>14</v>
      </c>
      <c r="B13" s="30" t="s">
        <v>15</v>
      </c>
      <c r="C13" s="30" t="s">
        <v>16</v>
      </c>
    </row>
    <row r="14" spans="1:9" ht="41.4">
      <c r="A14" s="29" t="s">
        <v>17</v>
      </c>
      <c r="B14" s="30" t="s">
        <v>18</v>
      </c>
      <c r="C14" s="30" t="s">
        <v>19</v>
      </c>
    </row>
    <row r="15" spans="1:9" ht="27.6">
      <c r="A15" s="29" t="s">
        <v>20</v>
      </c>
      <c r="B15" s="30" t="s">
        <v>21</v>
      </c>
      <c r="C15" s="30" t="s">
        <v>22</v>
      </c>
    </row>
    <row r="16" spans="1:9" ht="41.4">
      <c r="A16" s="29" t="s">
        <v>23</v>
      </c>
      <c r="B16" s="30" t="s">
        <v>24</v>
      </c>
      <c r="C16" s="30" t="s">
        <v>25</v>
      </c>
    </row>
    <row r="18" spans="1:6">
      <c r="A18" s="25" t="s">
        <v>26</v>
      </c>
      <c r="B18" s="25"/>
      <c r="C18" s="25"/>
      <c r="D18" s="25"/>
      <c r="E18" s="25"/>
      <c r="F18" s="25"/>
    </row>
    <row r="19" spans="1:6">
      <c r="A19" s="26" t="s">
        <v>27</v>
      </c>
      <c r="B19" s="26"/>
      <c r="C19" s="26"/>
      <c r="D19" s="26"/>
      <c r="E19" s="26"/>
      <c r="F19" s="26"/>
    </row>
    <row r="20" spans="1:6">
      <c r="A20" s="26"/>
      <c r="B20" s="26"/>
      <c r="C20" s="26"/>
      <c r="D20" s="26"/>
      <c r="E20" s="26"/>
      <c r="F20" s="26"/>
    </row>
    <row r="21" spans="1:6">
      <c r="A21" s="26"/>
      <c r="B21" s="26"/>
      <c r="C21" s="26"/>
      <c r="D21" s="26"/>
      <c r="E21" s="26"/>
      <c r="F21" s="26"/>
    </row>
    <row r="23" spans="1:6">
      <c r="A23" s="25" t="s">
        <v>28</v>
      </c>
      <c r="B23" s="25"/>
      <c r="C23" s="25"/>
      <c r="D23" s="25"/>
      <c r="E23" s="25"/>
      <c r="F23" s="25"/>
    </row>
    <row r="24" spans="1:6">
      <c r="A24" s="31" t="s">
        <v>29</v>
      </c>
      <c r="B24" s="31" t="s">
        <v>30</v>
      </c>
    </row>
    <row r="25" spans="1:6" ht="27.6">
      <c r="A25" s="32" t="s">
        <v>31</v>
      </c>
      <c r="B25" s="33" t="s">
        <v>32</v>
      </c>
    </row>
    <row r="26" spans="1:6">
      <c r="A26" s="34" t="s">
        <v>33</v>
      </c>
      <c r="B26" s="33" t="s">
        <v>34</v>
      </c>
    </row>
    <row r="27" spans="1:6">
      <c r="A27" s="35" t="s">
        <v>35</v>
      </c>
      <c r="B27" s="33" t="s">
        <v>36</v>
      </c>
    </row>
    <row r="28" spans="1:6" ht="27.6">
      <c r="A28" s="36" t="s">
        <v>37</v>
      </c>
      <c r="B28" s="33" t="s">
        <v>38</v>
      </c>
    </row>
    <row r="30" spans="1:6">
      <c r="A30" s="25" t="s">
        <v>39</v>
      </c>
      <c r="B30" s="25"/>
      <c r="C30" s="25"/>
      <c r="D30" s="25"/>
      <c r="E30" s="25"/>
      <c r="F30" s="25"/>
    </row>
    <row r="31" spans="1:6">
      <c r="A31" s="31" t="s">
        <v>40</v>
      </c>
      <c r="B31" s="31" t="s">
        <v>41</v>
      </c>
    </row>
    <row r="32" spans="1:6" ht="27.6">
      <c r="A32" s="33" t="s">
        <v>42</v>
      </c>
      <c r="B32" s="33" t="s">
        <v>43</v>
      </c>
    </row>
    <row r="33" spans="1:6" ht="27.6">
      <c r="A33" s="33" t="s">
        <v>44</v>
      </c>
      <c r="B33" s="33" t="s">
        <v>45</v>
      </c>
    </row>
    <row r="34" spans="1:6" ht="27.6">
      <c r="A34" s="33" t="s">
        <v>46</v>
      </c>
      <c r="B34" s="33" t="s">
        <v>47</v>
      </c>
    </row>
    <row r="35" spans="1:6" ht="27.6">
      <c r="A35" s="33" t="s">
        <v>48</v>
      </c>
      <c r="B35" s="33" t="s">
        <v>49</v>
      </c>
    </row>
    <row r="36" spans="1:6">
      <c r="A36" s="33" t="s">
        <v>50</v>
      </c>
      <c r="B36" s="33" t="s">
        <v>51</v>
      </c>
    </row>
    <row r="37" spans="1:6" ht="41.4">
      <c r="A37" s="37" t="s">
        <v>52</v>
      </c>
      <c r="B37" s="38" t="s">
        <v>53</v>
      </c>
    </row>
    <row r="38" spans="1:6">
      <c r="A38" s="25" t="s">
        <v>54</v>
      </c>
      <c r="B38" s="25"/>
      <c r="C38" s="25"/>
      <c r="D38" s="25"/>
      <c r="E38" s="25"/>
      <c r="F38" s="25"/>
    </row>
    <row r="39" spans="1:6">
      <c r="A39" s="26" t="s">
        <v>55</v>
      </c>
      <c r="B39" s="26"/>
      <c r="C39" s="26"/>
      <c r="D39" s="26"/>
      <c r="E39" s="26"/>
      <c r="F39" s="26"/>
    </row>
    <row r="40" spans="1:6">
      <c r="A40" s="26"/>
      <c r="B40" s="26"/>
      <c r="C40" s="26"/>
      <c r="D40" s="26"/>
      <c r="E40" s="26"/>
      <c r="F40" s="26"/>
    </row>
    <row r="41" spans="1:6">
      <c r="A41" s="26"/>
      <c r="B41" s="26"/>
      <c r="C41" s="26"/>
      <c r="D41" s="26"/>
      <c r="E41" s="26"/>
      <c r="F41" s="26"/>
    </row>
    <row r="42" spans="1:6">
      <c r="A42" s="26"/>
      <c r="B42" s="26"/>
      <c r="C42" s="26"/>
      <c r="D42" s="26"/>
      <c r="E42" s="26"/>
      <c r="F42" s="26"/>
    </row>
    <row r="44" spans="1:6">
      <c r="A44" s="25" t="s">
        <v>56</v>
      </c>
      <c r="B44" s="25"/>
      <c r="C44" s="25"/>
      <c r="D44" s="25"/>
      <c r="E44" s="25"/>
      <c r="F44" s="25"/>
    </row>
    <row r="45" spans="1:6">
      <c r="A45" s="31" t="s">
        <v>57</v>
      </c>
      <c r="B45" s="31" t="s">
        <v>58</v>
      </c>
    </row>
    <row r="46" spans="1:6" ht="69">
      <c r="A46" s="33" t="s">
        <v>59</v>
      </c>
      <c r="B46" s="33" t="s">
        <v>60</v>
      </c>
    </row>
    <row r="47" spans="1:6" ht="41.4">
      <c r="A47" s="33" t="s">
        <v>61</v>
      </c>
      <c r="B47" s="33" t="s">
        <v>62</v>
      </c>
    </row>
    <row r="48" spans="1:6" ht="69">
      <c r="A48" s="33" t="s">
        <v>63</v>
      </c>
      <c r="B48" s="33" t="s">
        <v>64</v>
      </c>
    </row>
  </sheetData>
  <sheetProtection algorithmName="SHA-512" hashValue="XfduTmnZ9GyfZgnHRdrlb780ApJ0gBVqzpn1zkuHfwYHzJg8SdPPSj89bKANcIDiOFYi4f4/IDV6tY6DyXOQNw==" saltValue="uunEY6fyQjife3aIVVReJw==" spinCount="100000" sheet="1" objects="1" scenarios="1" formatCells="0" formatColumns="0" formatRows="0" insertColumns="0" sort="0" autoFilter="0" pivotTables="0"/>
  <mergeCells count="14">
    <mergeCell ref="A39:F42"/>
    <mergeCell ref="A44:F44"/>
    <mergeCell ref="H4:I6"/>
    <mergeCell ref="H7:I7"/>
    <mergeCell ref="A18:F18"/>
    <mergeCell ref="A19:F21"/>
    <mergeCell ref="A23:F23"/>
    <mergeCell ref="A30:F30"/>
    <mergeCell ref="A38:F38"/>
    <mergeCell ref="A1:F1"/>
    <mergeCell ref="A2:F2"/>
    <mergeCell ref="A4:F4"/>
    <mergeCell ref="A5:F7"/>
    <mergeCell ref="A9:F9"/>
  </mergeCells>
  <hyperlinks>
    <hyperlink ref="H7" r:id="rId1" xr:uid="{2BE01329-206D-495E-9565-6C2E725D473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workbookViewId="0">
      <selection activeCell="G12" sqref="G12"/>
    </sheetView>
  </sheetViews>
  <sheetFormatPr baseColWidth="10" defaultColWidth="8.796875" defaultRowHeight="13.8"/>
  <cols>
    <col min="1" max="1" width="24" style="23" customWidth="1"/>
    <col min="2" max="2" width="56.3984375" style="23" customWidth="1"/>
    <col min="3" max="3" width="48" style="23" customWidth="1"/>
    <col min="4" max="4" width="18" style="23" customWidth="1"/>
    <col min="5" max="5" width="2.69921875" style="23" customWidth="1"/>
    <col min="6" max="6" width="46.3984375" style="23" customWidth="1"/>
    <col min="7" max="7" width="31.19921875" style="23" customWidth="1"/>
    <col min="8" max="16384" width="8.796875" style="23"/>
  </cols>
  <sheetData>
    <row r="1" spans="1:7" ht="24" customHeight="1">
      <c r="A1" s="22" t="s">
        <v>65</v>
      </c>
      <c r="B1" s="22"/>
      <c r="C1" s="22"/>
      <c r="D1" s="22"/>
    </row>
    <row r="2" spans="1:7" ht="14.4">
      <c r="A2" s="47" t="s">
        <v>66</v>
      </c>
      <c r="B2" s="47"/>
      <c r="C2" s="47"/>
      <c r="D2" s="47"/>
    </row>
    <row r="3" spans="1:7" ht="14.4" thickBot="1"/>
    <row r="4" spans="1:7">
      <c r="A4" s="31" t="s">
        <v>67</v>
      </c>
      <c r="B4" s="31" t="s">
        <v>68</v>
      </c>
      <c r="C4" s="31" t="s">
        <v>69</v>
      </c>
      <c r="D4" s="31" t="s">
        <v>70</v>
      </c>
      <c r="F4" s="39" t="s">
        <v>195</v>
      </c>
      <c r="G4" s="40"/>
    </row>
    <row r="5" spans="1:7" ht="27.6">
      <c r="A5" s="48" t="s">
        <v>71</v>
      </c>
      <c r="B5" s="33" t="s">
        <v>72</v>
      </c>
      <c r="C5" s="33" t="s">
        <v>73</v>
      </c>
      <c r="D5" s="33" t="s">
        <v>74</v>
      </c>
      <c r="F5" s="41"/>
      <c r="G5" s="42"/>
    </row>
    <row r="6" spans="1:7" ht="28.2" thickBot="1">
      <c r="A6" s="48" t="s">
        <v>75</v>
      </c>
      <c r="B6" s="33" t="s">
        <v>76</v>
      </c>
      <c r="C6" s="33" t="s">
        <v>77</v>
      </c>
      <c r="D6" s="33" t="s">
        <v>74</v>
      </c>
      <c r="F6" s="43"/>
      <c r="G6" s="44"/>
    </row>
    <row r="7" spans="1:7" ht="28.2" thickBot="1">
      <c r="A7" s="48" t="s">
        <v>78</v>
      </c>
      <c r="B7" s="33" t="s">
        <v>79</v>
      </c>
      <c r="C7" s="33" t="s">
        <v>80</v>
      </c>
      <c r="D7" s="33" t="s">
        <v>81</v>
      </c>
      <c r="F7" s="45" t="s">
        <v>196</v>
      </c>
      <c r="G7" s="46"/>
    </row>
    <row r="8" spans="1:7">
      <c r="A8" s="48" t="s">
        <v>82</v>
      </c>
      <c r="B8" s="33" t="s">
        <v>83</v>
      </c>
      <c r="C8" s="33" t="s">
        <v>84</v>
      </c>
      <c r="D8" s="33" t="s">
        <v>81</v>
      </c>
    </row>
    <row r="9" spans="1:7">
      <c r="A9" s="48" t="s">
        <v>85</v>
      </c>
      <c r="B9" s="33" t="s">
        <v>86</v>
      </c>
      <c r="C9" s="33" t="s">
        <v>87</v>
      </c>
      <c r="D9" s="33" t="s">
        <v>81</v>
      </c>
    </row>
    <row r="10" spans="1:7" ht="27.6">
      <c r="A10" s="48" t="s">
        <v>88</v>
      </c>
      <c r="B10" s="33" t="s">
        <v>89</v>
      </c>
      <c r="C10" s="33" t="s">
        <v>90</v>
      </c>
      <c r="D10" s="33" t="s">
        <v>91</v>
      </c>
    </row>
    <row r="11" spans="1:7">
      <c r="A11" s="48" t="s">
        <v>92</v>
      </c>
      <c r="B11" s="33" t="s">
        <v>93</v>
      </c>
      <c r="C11" s="33" t="s">
        <v>94</v>
      </c>
      <c r="D11" s="33" t="s">
        <v>95</v>
      </c>
    </row>
    <row r="12" spans="1:7" ht="27.6">
      <c r="A12" s="48" t="s">
        <v>96</v>
      </c>
      <c r="B12" s="33" t="s">
        <v>97</v>
      </c>
      <c r="C12" s="33" t="s">
        <v>98</v>
      </c>
      <c r="D12" s="33" t="s">
        <v>99</v>
      </c>
    </row>
    <row r="13" spans="1:7">
      <c r="A13" s="48" t="s">
        <v>100</v>
      </c>
      <c r="B13" s="33" t="s">
        <v>101</v>
      </c>
      <c r="C13" s="33" t="s">
        <v>102</v>
      </c>
      <c r="D13" s="33" t="s">
        <v>81</v>
      </c>
    </row>
    <row r="14" spans="1:7" ht="27.6">
      <c r="A14" s="48" t="s">
        <v>103</v>
      </c>
      <c r="B14" s="33" t="s">
        <v>104</v>
      </c>
      <c r="C14" s="33" t="s">
        <v>105</v>
      </c>
      <c r="D14" s="33" t="s">
        <v>81</v>
      </c>
    </row>
    <row r="15" spans="1:7">
      <c r="A15" s="48" t="s">
        <v>106</v>
      </c>
      <c r="B15" s="33" t="s">
        <v>107</v>
      </c>
      <c r="C15" s="33" t="s">
        <v>108</v>
      </c>
      <c r="D15" s="33" t="s">
        <v>81</v>
      </c>
    </row>
    <row r="16" spans="1:7" ht="27.6">
      <c r="A16" s="48" t="s">
        <v>109</v>
      </c>
      <c r="B16" s="33" t="s">
        <v>110</v>
      </c>
      <c r="C16" s="33" t="s">
        <v>111</v>
      </c>
      <c r="D16" s="33" t="s">
        <v>91</v>
      </c>
    </row>
    <row r="17" spans="1:4" ht="27.6">
      <c r="A17" s="48" t="s">
        <v>112</v>
      </c>
      <c r="B17" s="33" t="s">
        <v>113</v>
      </c>
      <c r="C17" s="33" t="s">
        <v>114</v>
      </c>
      <c r="D17" s="33" t="s">
        <v>81</v>
      </c>
    </row>
    <row r="18" spans="1:4" ht="27.6">
      <c r="A18" s="48" t="s">
        <v>115</v>
      </c>
      <c r="B18" s="33" t="s">
        <v>116</v>
      </c>
      <c r="C18" s="33" t="s">
        <v>117</v>
      </c>
      <c r="D18" s="33" t="s">
        <v>81</v>
      </c>
    </row>
    <row r="19" spans="1:4">
      <c r="A19" s="48" t="s">
        <v>118</v>
      </c>
      <c r="B19" s="33" t="s">
        <v>119</v>
      </c>
      <c r="C19" s="33" t="s">
        <v>120</v>
      </c>
      <c r="D19" s="33" t="s">
        <v>121</v>
      </c>
    </row>
    <row r="20" spans="1:4" ht="27.6">
      <c r="A20" s="48" t="s">
        <v>122</v>
      </c>
      <c r="B20" s="33" t="s">
        <v>123</v>
      </c>
      <c r="C20" s="33" t="s">
        <v>124</v>
      </c>
      <c r="D20" s="33" t="s">
        <v>81</v>
      </c>
    </row>
    <row r="21" spans="1:4">
      <c r="A21" s="48" t="s">
        <v>42</v>
      </c>
      <c r="B21" s="33" t="s">
        <v>125</v>
      </c>
      <c r="C21" s="33" t="s">
        <v>126</v>
      </c>
      <c r="D21" s="33" t="s">
        <v>40</v>
      </c>
    </row>
    <row r="22" spans="1:4" ht="27.6">
      <c r="A22" s="48" t="s">
        <v>44</v>
      </c>
      <c r="B22" s="33" t="s">
        <v>127</v>
      </c>
      <c r="C22" s="33" t="s">
        <v>128</v>
      </c>
      <c r="D22" s="33" t="s">
        <v>40</v>
      </c>
    </row>
    <row r="23" spans="1:4" ht="27.6">
      <c r="A23" s="48" t="s">
        <v>46</v>
      </c>
      <c r="B23" s="33" t="s">
        <v>129</v>
      </c>
      <c r="C23" s="33" t="s">
        <v>130</v>
      </c>
      <c r="D23" s="33" t="s">
        <v>40</v>
      </c>
    </row>
    <row r="24" spans="1:4" ht="27.6">
      <c r="A24" s="48" t="s">
        <v>48</v>
      </c>
      <c r="B24" s="33" t="s">
        <v>131</v>
      </c>
      <c r="C24" s="33" t="s">
        <v>132</v>
      </c>
      <c r="D24" s="33" t="s">
        <v>40</v>
      </c>
    </row>
    <row r="25" spans="1:4" ht="27.6">
      <c r="A25" s="48" t="s">
        <v>133</v>
      </c>
      <c r="B25" s="33" t="s">
        <v>134</v>
      </c>
      <c r="C25" s="33" t="s">
        <v>135</v>
      </c>
      <c r="D25" s="33" t="s">
        <v>74</v>
      </c>
    </row>
    <row r="26" spans="1:4" ht="27.6">
      <c r="A26" s="49" t="s">
        <v>136</v>
      </c>
      <c r="B26" s="50" t="s">
        <v>137</v>
      </c>
      <c r="C26" s="50" t="s">
        <v>138</v>
      </c>
      <c r="D26" s="50" t="s">
        <v>139</v>
      </c>
    </row>
    <row r="27" spans="1:4" ht="27.6">
      <c r="A27" s="49" t="s">
        <v>140</v>
      </c>
      <c r="B27" s="50" t="s">
        <v>141</v>
      </c>
      <c r="C27" s="50" t="s">
        <v>142</v>
      </c>
      <c r="D27" s="50" t="s">
        <v>139</v>
      </c>
    </row>
    <row r="28" spans="1:4" ht="27.6">
      <c r="A28" s="49" t="s">
        <v>143</v>
      </c>
      <c r="B28" s="50" t="s">
        <v>144</v>
      </c>
      <c r="C28" s="50" t="s">
        <v>145</v>
      </c>
      <c r="D28" s="50" t="s">
        <v>121</v>
      </c>
    </row>
  </sheetData>
  <sheetProtection algorithmName="SHA-512" hashValue="oP1qyv5SuCDPxe8+O12UptM8IZox9OthD9waiXJbhwVxcwW8hLzQasV2XdgElwRvOBfCG5IGw0atxuXX4EQyrQ==" saltValue="kN5vpdGiu8bSBfnV8Kz6Aw==" spinCount="100000" sheet="1" objects="1" scenarios="1" formatCells="0" formatColumns="0" formatRows="0" insertColumns="0" insertRows="0" insertHyperlinks="0" deleteColumns="0" sort="0" autoFilter="0" pivotTables="0"/>
  <mergeCells count="4">
    <mergeCell ref="A1:D1"/>
    <mergeCell ref="A2:D2"/>
    <mergeCell ref="F4:G6"/>
    <mergeCell ref="F7:G7"/>
  </mergeCells>
  <hyperlinks>
    <hyperlink ref="F7" r:id="rId1" xr:uid="{12147120-AF42-40EE-A664-FCBF2E1CA8C6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7"/>
  <sheetViews>
    <sheetView workbookViewId="0">
      <selection sqref="A1:N1"/>
    </sheetView>
  </sheetViews>
  <sheetFormatPr baseColWidth="10" defaultColWidth="8.796875" defaultRowHeight="13.8"/>
  <cols>
    <col min="1" max="1" width="18" customWidth="1"/>
    <col min="2" max="2" width="16" customWidth="1"/>
    <col min="3" max="4" width="12" customWidth="1"/>
    <col min="5" max="5" width="15" customWidth="1"/>
    <col min="6" max="8" width="18" customWidth="1"/>
    <col min="9" max="10" width="20" customWidth="1"/>
    <col min="11" max="11" width="11" customWidth="1"/>
    <col min="12" max="12" width="18" customWidth="1"/>
    <col min="13" max="13" width="16" customWidth="1"/>
    <col min="14" max="14" width="42" customWidth="1"/>
  </cols>
  <sheetData>
    <row r="1" spans="1:14" ht="24" customHeight="1">
      <c r="A1" s="15" t="s">
        <v>146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4.4">
      <c r="A2" s="17" t="s">
        <v>147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4" spans="1:14" ht="17.55" customHeight="1">
      <c r="A4" s="16" t="s">
        <v>148</v>
      </c>
      <c r="B4" s="16"/>
      <c r="C4" s="16"/>
      <c r="E4" s="16" t="s">
        <v>149</v>
      </c>
      <c r="F4" s="16"/>
      <c r="G4" s="16"/>
    </row>
    <row r="5" spans="1:14" ht="27.6">
      <c r="A5" s="2" t="s">
        <v>78</v>
      </c>
      <c r="B5" s="3">
        <v>400000000</v>
      </c>
      <c r="C5" s="2" t="s">
        <v>81</v>
      </c>
      <c r="D5" s="2"/>
      <c r="E5" s="2" t="s">
        <v>150</v>
      </c>
      <c r="F5" s="4">
        <v>1.5</v>
      </c>
      <c r="G5" s="2" t="s">
        <v>151</v>
      </c>
    </row>
    <row r="6" spans="1:14" ht="41.4">
      <c r="A6" s="2" t="s">
        <v>152</v>
      </c>
      <c r="B6" s="3">
        <v>96000000</v>
      </c>
      <c r="C6" s="2" t="s">
        <v>81</v>
      </c>
      <c r="D6" s="2"/>
      <c r="E6" s="2" t="s">
        <v>153</v>
      </c>
      <c r="F6" s="4">
        <v>1.2</v>
      </c>
      <c r="G6" s="2" t="s">
        <v>151</v>
      </c>
    </row>
    <row r="7" spans="1:14" ht="27.6">
      <c r="A7" s="2" t="s">
        <v>109</v>
      </c>
      <c r="B7" s="5">
        <v>0.3</v>
      </c>
      <c r="C7" s="2" t="s">
        <v>91</v>
      </c>
      <c r="D7" s="2"/>
      <c r="E7" s="2" t="s">
        <v>154</v>
      </c>
      <c r="F7" s="4">
        <v>1</v>
      </c>
      <c r="G7" s="2" t="s">
        <v>151</v>
      </c>
    </row>
    <row r="9" spans="1:14">
      <c r="A9" s="18" t="s">
        <v>155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2" spans="1:14" ht="17.55" customHeight="1">
      <c r="A12" s="16" t="s">
        <v>156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33.6" customHeight="1">
      <c r="A13" s="1" t="s">
        <v>157</v>
      </c>
      <c r="B13" s="1" t="s">
        <v>158</v>
      </c>
      <c r="C13" s="1" t="s">
        <v>159</v>
      </c>
      <c r="D13" s="1" t="s">
        <v>160</v>
      </c>
      <c r="E13" s="1" t="s">
        <v>88</v>
      </c>
      <c r="F13" s="1" t="s">
        <v>161</v>
      </c>
      <c r="G13" s="1" t="s">
        <v>162</v>
      </c>
      <c r="H13" s="1" t="s">
        <v>163</v>
      </c>
      <c r="I13" s="1" t="s">
        <v>164</v>
      </c>
      <c r="J13" s="1" t="s">
        <v>165</v>
      </c>
      <c r="K13" s="1" t="s">
        <v>118</v>
      </c>
      <c r="L13" s="1" t="s">
        <v>166</v>
      </c>
      <c r="M13" s="1" t="s">
        <v>40</v>
      </c>
      <c r="N13" s="1" t="s">
        <v>167</v>
      </c>
    </row>
    <row r="14" spans="1:14">
      <c r="A14" s="6" t="s">
        <v>50</v>
      </c>
      <c r="B14" s="8">
        <v>0</v>
      </c>
      <c r="C14" s="9">
        <v>0</v>
      </c>
      <c r="D14" s="10">
        <v>5</v>
      </c>
      <c r="E14" s="11">
        <f>IF(AND(NOT(OR(ISBLANK($B$5),ISBLANK($B$6),ISBLANK($B$7),ISBLANK($F$5),ISBLANK($F$6),ISBLANK($F$7),ISBLANK(A14),ISBLANK(B14),ISBLANK(C14),ISBLANK(D14))),AND(ISNUMBER($B$5),$B$5&gt;0,ISNUMBER($B$6),$B$6&gt;=0,ISNUMBER($B$7),$B$7&gt;=0,$B$7&lt;=1,ISNUMBER($F$5),ISNUMBER($F$6),ISNUMBER($F$7),$F$5&gt;$F$6,$F$6&gt;$F$7,$F$7&gt;=0,$F$5&lt;=10),AND(ISTEXT(A14),LEN(A14)&lt;=40,COUNTIF($A$14:$A$18,A14)=1,ISNUMBER(B14),B14&gt;=0,B14&lt;=$B$5,ISNUMBER(C14),C14&gt;=0,C14&lt;=1,ISNUMBER(D14),D14&gt;=1,D14&lt;=100,D14=INT(D14))),B14/$B$5,"")</f>
        <v>0</v>
      </c>
      <c r="F14" s="12">
        <f>IF(AND(NOT(OR(ISBLANK($B$5),ISBLANK($B$6),ISBLANK($B$7),ISBLANK($F$5),ISBLANK($F$6),ISBLANK($F$7),ISBLANK(A14),ISBLANK(B14),ISBLANK(C14),ISBLANK(D14))),AND(ISNUMBER($B$5),$B$5&gt;0,ISNUMBER($B$6),$B$6&gt;=0,ISNUMBER($B$7),$B$7&gt;=0,$B$7&lt;=1,ISNUMBER($F$5),ISNUMBER($F$6),ISNUMBER($F$7),$F$5&gt;$F$6,$F$6&gt;$F$7,$F$7&gt;=0,$F$5&lt;=10),AND(ISTEXT(A14),LEN(A14)&lt;=40,COUNTIF($A$14:$A$18,A14)=1,ISNUMBER(B14),B14&gt;=0,B14&lt;=$B$5,ISNUMBER(C14),C14&gt;=0,C14&lt;=1,ISNUMBER(D14),D14&gt;=1,D14&lt;=100,D14=INT(D14))),$B$5-B14,"")</f>
        <v>400000000</v>
      </c>
      <c r="G14" s="12">
        <f>IF(AND(NOT(OR(ISBLANK($B$5),ISBLANK($B$6),ISBLANK($B$7),ISBLANK($F$5),ISBLANK($F$6),ISBLANK($F$7),ISBLANK(A14),ISBLANK(B14),ISBLANK(C14),ISBLANK(D14))),AND(ISNUMBER($B$5),$B$5&gt;0,ISNUMBER($B$6),$B$6&gt;=0,ISNUMBER($B$7),$B$7&gt;=0,$B$7&lt;=1,ISNUMBER($F$5),ISNUMBER($F$6),ISNUMBER($F$7),$F$5&gt;$F$6,$F$6&gt;$F$7,$F$7&gt;=0,$F$5&lt;=10),AND(ISTEXT(A14),LEN(A14)&lt;=40,COUNTIF($A$14:$A$18,A14)=1,ISNUMBER(B14),B14&gt;=0,B14&lt;=$B$5,ISNUMBER(C14),C14&gt;=0,C14&lt;=1,ISNUMBER(D14),D14&gt;=1,D14&lt;=100,D14=INT(D14))),B14*C14,"")</f>
        <v>0</v>
      </c>
      <c r="H14" s="12">
        <f>IF(AND(NOT(OR(ISBLANK($B$5),ISBLANK($B$6),ISBLANK($B$7),ISBLANK($F$5),ISBLANK($F$6),ISBLANK($F$7),ISBLANK(A14),ISBLANK(B14),ISBLANK(C14),ISBLANK(D14))),AND(ISNUMBER($B$5),$B$5&gt;0,ISNUMBER($B$6),$B$6&gt;=0,ISNUMBER($B$7),$B$7&gt;=0,$B$7&lt;=1,ISNUMBER($F$5),ISNUMBER($F$6),ISNUMBER($F$7),$F$5&gt;$F$6,$F$6&gt;$F$7,$F$7&gt;=0,$F$5&lt;=10),AND(ISTEXT(A14),LEN(A14)&lt;=40,COUNTIF($A$14:$A$18,A14)=1,ISNUMBER(B14),B14&gt;=0,B14&lt;=$B$5,ISNUMBER(C14),C14&gt;=0,C14&lt;=1,ISNUMBER(D14),D14&gt;=1,D14&lt;=100,D14=INT(D14))),B14/D14,"")</f>
        <v>0</v>
      </c>
      <c r="I14" s="12">
        <f>IF(AND(NOT(OR(ISBLANK($B$5),ISBLANK($B$6),ISBLANK($B$7),ISBLANK($F$5),ISBLANK($F$6),ISBLANK($F$7),ISBLANK(A14),ISBLANK(B14),ISBLANK(C14),ISBLANK(D14))),AND(ISNUMBER($B$5),$B$5&gt;0,ISNUMBER($B$6),$B$6&gt;=0,ISNUMBER($B$7),$B$7&gt;=0,$B$7&lt;=1,ISNUMBER($F$5),ISNUMBER($F$6),ISNUMBER($F$7),$F$5&gt;$F$6,$F$6&gt;$F$7,$F$7&gt;=0,$F$5&lt;=10),AND(ISTEXT(A14),LEN(A14)&lt;=40,COUNTIF($A$14:$A$18,A14)=1,ISNUMBER(B14),B14&gt;=0,B14&lt;=$B$5,ISNUMBER(C14),C14&gt;=0,C14&lt;=1,ISNUMBER(D14),D14&gt;=1,D14&lt;=100,D14=INT(D14))),G14+H14,"")</f>
        <v>0</v>
      </c>
      <c r="J14" s="12">
        <f>IF(AND(NOT(OR(ISBLANK($B$5),ISBLANK($B$6),ISBLANK($B$7),ISBLANK($F$5),ISBLANK($F$6),ISBLANK($F$7),ISBLANK(A14),ISBLANK(B14),ISBLANK(C14),ISBLANK(D14))),AND(ISNUMBER($B$5),$B$5&gt;0,ISNUMBER($B$6),$B$6&gt;=0,ISNUMBER($B$7),$B$7&gt;=0,$B$7&lt;=1,ISNUMBER($F$5),ISNUMBER($F$6),ISNUMBER($F$7),$F$5&gt;$F$6,$F$6&gt;$F$7,$F$7&gt;=0,$F$5&lt;=10),AND(ISTEXT(A14),LEN(A14)&lt;=40,COUNTIF($A$14:$A$18,A14)=1,ISNUMBER(B14),B14&gt;=0,B14&lt;=$B$5,ISNUMBER(C14),C14&gt;=0,C14&lt;=1,ISNUMBER(D14),D14&gt;=1,D14&lt;=100,D14=INT(D14))),G14*$B$7,"")</f>
        <v>0</v>
      </c>
      <c r="K14" s="13" t="str">
        <f>IF(AND(NOT(OR(ISBLANK($B$5),ISBLANK($B$6),ISBLANK($B$7),ISBLANK($F$5),ISBLANK($F$6),ISBLANK($F$7),ISBLANK(A14),ISBLANK(B14),ISBLANK(C14),ISBLANK(D14))),AND(ISNUMBER($B$5),$B$5&gt;0,ISNUMBER($B$6),$B$6&gt;=0,ISNUMBER($B$7),$B$7&gt;=0,$B$7&lt;=1,ISNUMBER($F$5),ISNUMBER($F$6),ISNUMBER($F$7),$F$5&gt;$F$6,$F$6&gt;$F$7,$F$7&gt;=0,$F$5&lt;=10),AND(ISTEXT(A14),LEN(A14)&lt;=40,COUNTIF($A$14:$A$18,A14)=1,ISNUMBER(B14),B14&gt;=0,B14&lt;=$B$5,ISNUMBER(C14),C14&gt;=0,C14&lt;=1,ISNUMBER(D14),D14&gt;=1,D14&lt;=100,D14=INT(D14))),IF(I14=0,"",$B$6/I14),"")</f>
        <v/>
      </c>
      <c r="L14" s="12">
        <f>IF(AND(NOT(OR(ISBLANK($B$5),ISBLANK($B$6),ISBLANK($B$7),ISBLANK($F$5),ISBLANK($F$6),ISBLANK($F$7),ISBLANK(A14),ISBLANK(B14),ISBLANK(C14),ISBLANK(D14))),AND(ISNUMBER($B$5),$B$5&gt;0,ISNUMBER($B$6),$B$6&gt;=0,ISNUMBER($B$7),$B$7&gt;=0,$B$7&lt;=1,ISNUMBER($F$5),ISNUMBER($F$6),ISNUMBER($F$7),$F$5&gt;$F$6,$F$6&gt;$F$7,$F$7&gt;=0,$F$5&lt;=10),AND(ISTEXT(A14),LEN(A14)&lt;=40,COUNTIF($A$14:$A$18,A14)=1,ISNUMBER(B14),B14&gt;=0,B14&lt;=$B$5,ISNUMBER(C14),C14&gt;=0,C14&lt;=1,ISNUMBER(D14),D14&gt;=1,D14&lt;=100,D14=INT(D14))),$B$6-I14,"")</f>
        <v>96000000</v>
      </c>
      <c r="M14" s="14" t="str">
        <f>IF(OR(ISBLANK($B$5),ISBLANK($B$6),ISBLANK($B$7),ISBLANK($F$5),ISBLANK($F$6),ISBLANK($F$7),ISBLANK(A14),ISBLANK(B14),ISBLANK(C14),ISBLANK(D14)),"FALTA INFORMACIÓN",IF(NOT(AND(AND(ISNUMBER($B$5),$B$5&gt;0,ISNUMBER($B$6),$B$6&gt;=0,ISNUMBER($B$7),$B$7&gt;=0,$B$7&lt;=1,ISNUMBER($F$5),ISNUMBER($F$6),ISNUMBER($F$7),$F$5&gt;$F$6,$F$6&gt;$F$7,$F$7&gt;=0,$F$5&lt;=10),AND(ISTEXT(A14),LEN(A14)&lt;=40,COUNTIF($A$14:$A$18,A14)=1,ISNUMBER(B14),B14&gt;=0,B14&lt;=$B$5,ISNUMBER(C14),C14&gt;=0,C14&lt;=1,ISNUMBER(D14),D14&gt;=1,D14&lt;=100,D14=INT(D14)))),"REVISAR",IF(B14=0,"Sin deuda",IF(K14&lt;$F$7,"Crítico",IF(K14&lt;$F$6,"Alta presión",IF(K14&lt;$F$5,"Vigilar","Mayor holgura"))))))</f>
        <v>Sin deuda</v>
      </c>
      <c r="N14" s="7" t="str">
        <f>IF(OR(ISBLANK($B$5),ISBLANK($B$6),ISBLANK($B$7),ISBLANK($F$5),ISBLANK($F$6),ISBLANK($F$7),ISBLANK(A14),ISBLANK(B14),ISBLANK(C14),ISBLANK(D14)),"Complete todos los datos amarillos requeridos.",IF(COUNTIF($A$14:$A$18,A14)&lt;&gt;1,"El nombre del escenario debe ser único.",IF(NOT(AND(ISNUMBER($B$5),$B$5&gt;0,ISNUMBER($B$6),$B$6&gt;=0,ISNUMBER($B$7),$B$7&gt;=0,$B$7&lt;=1,ISNUMBER($F$5),ISNUMBER($F$6),ISNUMBER($F$7),$F$5&gt;$F$6,$F$6&gt;$F$7,$F$7&gt;=0,$F$5&lt;=10)),"Revise datos base y umbrales: inversión &gt; 0, flujo &gt;= 0, tasa fiscal entre 0% y 100% y umbrales ordenados de mayor a menor.",IF(NOT(AND(ISTEXT(A14),LEN(A14)&lt;=40,COUNTIF($A$14:$A$18,A14)=1,ISNUMBER(B14),B14&gt;=0,B14&lt;=$B$5,ISNUMBER(C14),C14&gt;=0,C14&lt;=1,ISNUMBER(D14),D14&gt;=1,D14&lt;=100,D14=INT(D14))),"Revise deuda, tasa y plazo: deuda entre 0 y la inversión, tasa entre 0% y 100% y plazo entero entre 1 y 100 años.",IF(B14=0,"Sin obligaciones financieras nuevas.",IF(K14&lt;$F$7,"El flujo del ejemplo no cubre el servicio de deuda.",IF(K14&lt;$F$6,"Cobertura muy ajustada; revisar escenarios adversos.",IF(K14&lt;$F$5,"Cobertura positiva pero con menor margen de seguridad.","Mayor margen para absorber variaciones del flujo."))))))))</f>
        <v>Sin obligaciones financieras nuevas.</v>
      </c>
    </row>
    <row r="15" spans="1:14">
      <c r="A15" s="6" t="s">
        <v>168</v>
      </c>
      <c r="B15" s="8">
        <v>80000000</v>
      </c>
      <c r="C15" s="9">
        <v>0.115</v>
      </c>
      <c r="D15" s="10">
        <v>5</v>
      </c>
      <c r="E15" s="11">
        <f>IF(AND(NOT(OR(ISBLANK($B$5),ISBLANK($B$6),ISBLANK($B$7),ISBLANK($F$5),ISBLANK($F$6),ISBLANK($F$7),ISBLANK(A15),ISBLANK(B15),ISBLANK(C15),ISBLANK(D15))),AND(ISNUMBER($B$5),$B$5&gt;0,ISNUMBER($B$6),$B$6&gt;=0,ISNUMBER($B$7),$B$7&gt;=0,$B$7&lt;=1,ISNUMBER($F$5),ISNUMBER($F$6),ISNUMBER($F$7),$F$5&gt;$F$6,$F$6&gt;$F$7,$F$7&gt;=0,$F$5&lt;=10),AND(ISTEXT(A15),LEN(A15)&lt;=40,COUNTIF($A$14:$A$18,A15)=1,ISNUMBER(B15),B15&gt;=0,B15&lt;=$B$5,ISNUMBER(C15),C15&gt;=0,C15&lt;=1,ISNUMBER(D15),D15&gt;=1,D15&lt;=100,D15=INT(D15))),B15/$B$5,"")</f>
        <v>0.2</v>
      </c>
      <c r="F15" s="12">
        <f>IF(AND(NOT(OR(ISBLANK($B$5),ISBLANK($B$6),ISBLANK($B$7),ISBLANK($F$5),ISBLANK($F$6),ISBLANK($F$7),ISBLANK(A15),ISBLANK(B15),ISBLANK(C15),ISBLANK(D15))),AND(ISNUMBER($B$5),$B$5&gt;0,ISNUMBER($B$6),$B$6&gt;=0,ISNUMBER($B$7),$B$7&gt;=0,$B$7&lt;=1,ISNUMBER($F$5),ISNUMBER($F$6),ISNUMBER($F$7),$F$5&gt;$F$6,$F$6&gt;$F$7,$F$7&gt;=0,$F$5&lt;=10),AND(ISTEXT(A15),LEN(A15)&lt;=40,COUNTIF($A$14:$A$18,A15)=1,ISNUMBER(B15),B15&gt;=0,B15&lt;=$B$5,ISNUMBER(C15),C15&gt;=0,C15&lt;=1,ISNUMBER(D15),D15&gt;=1,D15&lt;=100,D15=INT(D15))),$B$5-B15,"")</f>
        <v>320000000</v>
      </c>
      <c r="G15" s="12">
        <f>IF(AND(NOT(OR(ISBLANK($B$5),ISBLANK($B$6),ISBLANK($B$7),ISBLANK($F$5),ISBLANK($F$6),ISBLANK($F$7),ISBLANK(A15),ISBLANK(B15),ISBLANK(C15),ISBLANK(D15))),AND(ISNUMBER($B$5),$B$5&gt;0,ISNUMBER($B$6),$B$6&gt;=0,ISNUMBER($B$7),$B$7&gt;=0,$B$7&lt;=1,ISNUMBER($F$5),ISNUMBER($F$6),ISNUMBER($F$7),$F$5&gt;$F$6,$F$6&gt;$F$7,$F$7&gt;=0,$F$5&lt;=10),AND(ISTEXT(A15),LEN(A15)&lt;=40,COUNTIF($A$14:$A$18,A15)=1,ISNUMBER(B15),B15&gt;=0,B15&lt;=$B$5,ISNUMBER(C15),C15&gt;=0,C15&lt;=1,ISNUMBER(D15),D15&gt;=1,D15&lt;=100,D15=INT(D15))),B15*C15,"")</f>
        <v>9200000</v>
      </c>
      <c r="H15" s="12">
        <f>IF(AND(NOT(OR(ISBLANK($B$5),ISBLANK($B$6),ISBLANK($B$7),ISBLANK($F$5),ISBLANK($F$6),ISBLANK($F$7),ISBLANK(A15),ISBLANK(B15),ISBLANK(C15),ISBLANK(D15))),AND(ISNUMBER($B$5),$B$5&gt;0,ISNUMBER($B$6),$B$6&gt;=0,ISNUMBER($B$7),$B$7&gt;=0,$B$7&lt;=1,ISNUMBER($F$5),ISNUMBER($F$6),ISNUMBER($F$7),$F$5&gt;$F$6,$F$6&gt;$F$7,$F$7&gt;=0,$F$5&lt;=10),AND(ISTEXT(A15),LEN(A15)&lt;=40,COUNTIF($A$14:$A$18,A15)=1,ISNUMBER(B15),B15&gt;=0,B15&lt;=$B$5,ISNUMBER(C15),C15&gt;=0,C15&lt;=1,ISNUMBER(D15),D15&gt;=1,D15&lt;=100,D15=INT(D15))),B15/D15,"")</f>
        <v>16000000</v>
      </c>
      <c r="I15" s="12">
        <f>IF(AND(NOT(OR(ISBLANK($B$5),ISBLANK($B$6),ISBLANK($B$7),ISBLANK($F$5),ISBLANK($F$6),ISBLANK($F$7),ISBLANK(A15),ISBLANK(B15),ISBLANK(C15),ISBLANK(D15))),AND(ISNUMBER($B$5),$B$5&gt;0,ISNUMBER($B$6),$B$6&gt;=0,ISNUMBER($B$7),$B$7&gt;=0,$B$7&lt;=1,ISNUMBER($F$5),ISNUMBER($F$6),ISNUMBER($F$7),$F$5&gt;$F$6,$F$6&gt;$F$7,$F$7&gt;=0,$F$5&lt;=10),AND(ISTEXT(A15),LEN(A15)&lt;=40,COUNTIF($A$14:$A$18,A15)=1,ISNUMBER(B15),B15&gt;=0,B15&lt;=$B$5,ISNUMBER(C15),C15&gt;=0,C15&lt;=1,ISNUMBER(D15),D15&gt;=1,D15&lt;=100,D15=INT(D15))),G15+H15,"")</f>
        <v>25200000</v>
      </c>
      <c r="J15" s="12">
        <f>IF(AND(NOT(OR(ISBLANK($B$5),ISBLANK($B$6),ISBLANK($B$7),ISBLANK($F$5),ISBLANK($F$6),ISBLANK($F$7),ISBLANK(A15),ISBLANK(B15),ISBLANK(C15),ISBLANK(D15))),AND(ISNUMBER($B$5),$B$5&gt;0,ISNUMBER($B$6),$B$6&gt;=0,ISNUMBER($B$7),$B$7&gt;=0,$B$7&lt;=1,ISNUMBER($F$5),ISNUMBER($F$6),ISNUMBER($F$7),$F$5&gt;$F$6,$F$6&gt;$F$7,$F$7&gt;=0,$F$5&lt;=10),AND(ISTEXT(A15),LEN(A15)&lt;=40,COUNTIF($A$14:$A$18,A15)=1,ISNUMBER(B15),B15&gt;=0,B15&lt;=$B$5,ISNUMBER(C15),C15&gt;=0,C15&lt;=1,ISNUMBER(D15),D15&gt;=1,D15&lt;=100,D15=INT(D15))),G15*$B$7,"")</f>
        <v>2760000</v>
      </c>
      <c r="K15" s="13">
        <f>IF(AND(NOT(OR(ISBLANK($B$5),ISBLANK($B$6),ISBLANK($B$7),ISBLANK($F$5),ISBLANK($F$6),ISBLANK($F$7),ISBLANK(A15),ISBLANK(B15),ISBLANK(C15),ISBLANK(D15))),AND(ISNUMBER($B$5),$B$5&gt;0,ISNUMBER($B$6),$B$6&gt;=0,ISNUMBER($B$7),$B$7&gt;=0,$B$7&lt;=1,ISNUMBER($F$5),ISNUMBER($F$6),ISNUMBER($F$7),$F$5&gt;$F$6,$F$6&gt;$F$7,$F$7&gt;=0,$F$5&lt;=10),AND(ISTEXT(A15),LEN(A15)&lt;=40,COUNTIF($A$14:$A$18,A15)=1,ISNUMBER(B15),B15&gt;=0,B15&lt;=$B$5,ISNUMBER(C15),C15&gt;=0,C15&lt;=1,ISNUMBER(D15),D15&gt;=1,D15&lt;=100,D15=INT(D15))),IF(I15=0,"",$B$6/I15),"")</f>
        <v>3.8095238095238093</v>
      </c>
      <c r="L15" s="12">
        <f>IF(AND(NOT(OR(ISBLANK($B$5),ISBLANK($B$6),ISBLANK($B$7),ISBLANK($F$5),ISBLANK($F$6),ISBLANK($F$7),ISBLANK(A15),ISBLANK(B15),ISBLANK(C15),ISBLANK(D15))),AND(ISNUMBER($B$5),$B$5&gt;0,ISNUMBER($B$6),$B$6&gt;=0,ISNUMBER($B$7),$B$7&gt;=0,$B$7&lt;=1,ISNUMBER($F$5),ISNUMBER($F$6),ISNUMBER($F$7),$F$5&gt;$F$6,$F$6&gt;$F$7,$F$7&gt;=0,$F$5&lt;=10),AND(ISTEXT(A15),LEN(A15)&lt;=40,COUNTIF($A$14:$A$18,A15)=1,ISNUMBER(B15),B15&gt;=0,B15&lt;=$B$5,ISNUMBER(C15),C15&gt;=0,C15&lt;=1,ISNUMBER(D15),D15&gt;=1,D15&lt;=100,D15=INT(D15))),$B$6-I15,"")</f>
        <v>70800000</v>
      </c>
      <c r="M15" s="14" t="str">
        <f>IF(OR(ISBLANK($B$5),ISBLANK($B$6),ISBLANK($B$7),ISBLANK($F$5),ISBLANK($F$6),ISBLANK($F$7),ISBLANK(A15),ISBLANK(B15),ISBLANK(C15),ISBLANK(D15)),"FALTA INFORMACIÓN",IF(NOT(AND(AND(ISNUMBER($B$5),$B$5&gt;0,ISNUMBER($B$6),$B$6&gt;=0,ISNUMBER($B$7),$B$7&gt;=0,$B$7&lt;=1,ISNUMBER($F$5),ISNUMBER($F$6),ISNUMBER($F$7),$F$5&gt;$F$6,$F$6&gt;$F$7,$F$7&gt;=0,$F$5&lt;=10),AND(ISTEXT(A15),LEN(A15)&lt;=40,COUNTIF($A$14:$A$18,A15)=1,ISNUMBER(B15),B15&gt;=0,B15&lt;=$B$5,ISNUMBER(C15),C15&gt;=0,C15&lt;=1,ISNUMBER(D15),D15&gt;=1,D15&lt;=100,D15=INT(D15)))),"REVISAR",IF(B15=0,"Sin deuda",IF(K15&lt;$F$7,"Crítico",IF(K15&lt;$F$6,"Alta presión",IF(K15&lt;$F$5,"Vigilar","Mayor holgura"))))))</f>
        <v>Mayor holgura</v>
      </c>
      <c r="N15" s="7" t="str">
        <f>IF(OR(ISBLANK($B$5),ISBLANK($B$6),ISBLANK($B$7),ISBLANK($F$5),ISBLANK($F$6),ISBLANK($F$7),ISBLANK(A15),ISBLANK(B15),ISBLANK(C15),ISBLANK(D15)),"Complete todos los datos amarillos requeridos.",IF(COUNTIF($A$14:$A$18,A15)&lt;&gt;1,"El nombre del escenario debe ser único.",IF(NOT(AND(ISNUMBER($B$5),$B$5&gt;0,ISNUMBER($B$6),$B$6&gt;=0,ISNUMBER($B$7),$B$7&gt;=0,$B$7&lt;=1,ISNUMBER($F$5),ISNUMBER($F$6),ISNUMBER($F$7),$F$5&gt;$F$6,$F$6&gt;$F$7,$F$7&gt;=0,$F$5&lt;=10)),"Revise datos base y umbrales: inversión &gt; 0, flujo &gt;= 0, tasa fiscal entre 0% y 100% y umbrales ordenados de mayor a menor.",IF(NOT(AND(ISTEXT(A15),LEN(A15)&lt;=40,COUNTIF($A$14:$A$18,A15)=1,ISNUMBER(B15),B15&gt;=0,B15&lt;=$B$5,ISNUMBER(C15),C15&gt;=0,C15&lt;=1,ISNUMBER(D15),D15&gt;=1,D15&lt;=100,D15=INT(D15))),"Revise deuda, tasa y plazo: deuda entre 0 y la inversión, tasa entre 0% y 100% y plazo entero entre 1 y 100 años.",IF(B15=0,"Sin obligaciones financieras nuevas.",IF(K15&lt;$F$7,"El flujo del ejemplo no cubre el servicio de deuda.",IF(K15&lt;$F$6,"Cobertura muy ajustada; revisar escenarios adversos.",IF(K15&lt;$F$5,"Cobertura positiva pero con menor margen de seguridad.","Mayor margen para absorber variaciones del flujo."))))))))</f>
        <v>Mayor margen para absorber variaciones del flujo.</v>
      </c>
    </row>
    <row r="16" spans="1:14">
      <c r="A16" s="6" t="s">
        <v>169</v>
      </c>
      <c r="B16" s="8">
        <v>120000000</v>
      </c>
      <c r="C16" s="9">
        <v>0.12</v>
      </c>
      <c r="D16" s="10">
        <v>5</v>
      </c>
      <c r="E16" s="11">
        <f>IF(AND(NOT(OR(ISBLANK($B$5),ISBLANK($B$6),ISBLANK($B$7),ISBLANK($F$5),ISBLANK($F$6),ISBLANK($F$7),ISBLANK(A16),ISBLANK(B16),ISBLANK(C16),ISBLANK(D16))),AND(ISNUMBER($B$5),$B$5&gt;0,ISNUMBER($B$6),$B$6&gt;=0,ISNUMBER($B$7),$B$7&gt;=0,$B$7&lt;=1,ISNUMBER($F$5),ISNUMBER($F$6),ISNUMBER($F$7),$F$5&gt;$F$6,$F$6&gt;$F$7,$F$7&gt;=0,$F$5&lt;=10),AND(ISTEXT(A16),LEN(A16)&lt;=40,COUNTIF($A$14:$A$18,A16)=1,ISNUMBER(B16),B16&gt;=0,B16&lt;=$B$5,ISNUMBER(C16),C16&gt;=0,C16&lt;=1,ISNUMBER(D16),D16&gt;=1,D16&lt;=100,D16=INT(D16))),B16/$B$5,"")</f>
        <v>0.3</v>
      </c>
      <c r="F16" s="12">
        <f>IF(AND(NOT(OR(ISBLANK($B$5),ISBLANK($B$6),ISBLANK($B$7),ISBLANK($F$5),ISBLANK($F$6),ISBLANK($F$7),ISBLANK(A16),ISBLANK(B16),ISBLANK(C16),ISBLANK(D16))),AND(ISNUMBER($B$5),$B$5&gt;0,ISNUMBER($B$6),$B$6&gt;=0,ISNUMBER($B$7),$B$7&gt;=0,$B$7&lt;=1,ISNUMBER($F$5),ISNUMBER($F$6),ISNUMBER($F$7),$F$5&gt;$F$6,$F$6&gt;$F$7,$F$7&gt;=0,$F$5&lt;=10),AND(ISTEXT(A16),LEN(A16)&lt;=40,COUNTIF($A$14:$A$18,A16)=1,ISNUMBER(B16),B16&gt;=0,B16&lt;=$B$5,ISNUMBER(C16),C16&gt;=0,C16&lt;=1,ISNUMBER(D16),D16&gt;=1,D16&lt;=100,D16=INT(D16))),$B$5-B16,"")</f>
        <v>280000000</v>
      </c>
      <c r="G16" s="12">
        <f>IF(AND(NOT(OR(ISBLANK($B$5),ISBLANK($B$6),ISBLANK($B$7),ISBLANK($F$5),ISBLANK($F$6),ISBLANK($F$7),ISBLANK(A16),ISBLANK(B16),ISBLANK(C16),ISBLANK(D16))),AND(ISNUMBER($B$5),$B$5&gt;0,ISNUMBER($B$6),$B$6&gt;=0,ISNUMBER($B$7),$B$7&gt;=0,$B$7&lt;=1,ISNUMBER($F$5),ISNUMBER($F$6),ISNUMBER($F$7),$F$5&gt;$F$6,$F$6&gt;$F$7,$F$7&gt;=0,$F$5&lt;=10),AND(ISTEXT(A16),LEN(A16)&lt;=40,COUNTIF($A$14:$A$18,A16)=1,ISNUMBER(B16),B16&gt;=0,B16&lt;=$B$5,ISNUMBER(C16),C16&gt;=0,C16&lt;=1,ISNUMBER(D16),D16&gt;=1,D16&lt;=100,D16=INT(D16))),B16*C16,"")</f>
        <v>14400000</v>
      </c>
      <c r="H16" s="12">
        <f>IF(AND(NOT(OR(ISBLANK($B$5),ISBLANK($B$6),ISBLANK($B$7),ISBLANK($F$5),ISBLANK($F$6),ISBLANK($F$7),ISBLANK(A16),ISBLANK(B16),ISBLANK(C16),ISBLANK(D16))),AND(ISNUMBER($B$5),$B$5&gt;0,ISNUMBER($B$6),$B$6&gt;=0,ISNUMBER($B$7),$B$7&gt;=0,$B$7&lt;=1,ISNUMBER($F$5),ISNUMBER($F$6),ISNUMBER($F$7),$F$5&gt;$F$6,$F$6&gt;$F$7,$F$7&gt;=0,$F$5&lt;=10),AND(ISTEXT(A16),LEN(A16)&lt;=40,COUNTIF($A$14:$A$18,A16)=1,ISNUMBER(B16),B16&gt;=0,B16&lt;=$B$5,ISNUMBER(C16),C16&gt;=0,C16&lt;=1,ISNUMBER(D16),D16&gt;=1,D16&lt;=100,D16=INT(D16))),B16/D16,"")</f>
        <v>24000000</v>
      </c>
      <c r="I16" s="12">
        <f>IF(AND(NOT(OR(ISBLANK($B$5),ISBLANK($B$6),ISBLANK($B$7),ISBLANK($F$5),ISBLANK($F$6),ISBLANK($F$7),ISBLANK(A16),ISBLANK(B16),ISBLANK(C16),ISBLANK(D16))),AND(ISNUMBER($B$5),$B$5&gt;0,ISNUMBER($B$6),$B$6&gt;=0,ISNUMBER($B$7),$B$7&gt;=0,$B$7&lt;=1,ISNUMBER($F$5),ISNUMBER($F$6),ISNUMBER($F$7),$F$5&gt;$F$6,$F$6&gt;$F$7,$F$7&gt;=0,$F$5&lt;=10),AND(ISTEXT(A16),LEN(A16)&lt;=40,COUNTIF($A$14:$A$18,A16)=1,ISNUMBER(B16),B16&gt;=0,B16&lt;=$B$5,ISNUMBER(C16),C16&gt;=0,C16&lt;=1,ISNUMBER(D16),D16&gt;=1,D16&lt;=100,D16=INT(D16))),G16+H16,"")</f>
        <v>38400000</v>
      </c>
      <c r="J16" s="12">
        <f>IF(AND(NOT(OR(ISBLANK($B$5),ISBLANK($B$6),ISBLANK($B$7),ISBLANK($F$5),ISBLANK($F$6),ISBLANK($F$7),ISBLANK(A16),ISBLANK(B16),ISBLANK(C16),ISBLANK(D16))),AND(ISNUMBER($B$5),$B$5&gt;0,ISNUMBER($B$6),$B$6&gt;=0,ISNUMBER($B$7),$B$7&gt;=0,$B$7&lt;=1,ISNUMBER($F$5),ISNUMBER($F$6),ISNUMBER($F$7),$F$5&gt;$F$6,$F$6&gt;$F$7,$F$7&gt;=0,$F$5&lt;=10),AND(ISTEXT(A16),LEN(A16)&lt;=40,COUNTIF($A$14:$A$18,A16)=1,ISNUMBER(B16),B16&gt;=0,B16&lt;=$B$5,ISNUMBER(C16),C16&gt;=0,C16&lt;=1,ISNUMBER(D16),D16&gt;=1,D16&lt;=100,D16=INT(D16))),G16*$B$7,"")</f>
        <v>4320000</v>
      </c>
      <c r="K16" s="13">
        <f>IF(AND(NOT(OR(ISBLANK($B$5),ISBLANK($B$6),ISBLANK($B$7),ISBLANK($F$5),ISBLANK($F$6),ISBLANK($F$7),ISBLANK(A16),ISBLANK(B16),ISBLANK(C16),ISBLANK(D16))),AND(ISNUMBER($B$5),$B$5&gt;0,ISNUMBER($B$6),$B$6&gt;=0,ISNUMBER($B$7),$B$7&gt;=0,$B$7&lt;=1,ISNUMBER($F$5),ISNUMBER($F$6),ISNUMBER($F$7),$F$5&gt;$F$6,$F$6&gt;$F$7,$F$7&gt;=0,$F$5&lt;=10),AND(ISTEXT(A16),LEN(A16)&lt;=40,COUNTIF($A$14:$A$18,A16)=1,ISNUMBER(B16),B16&gt;=0,B16&lt;=$B$5,ISNUMBER(C16),C16&gt;=0,C16&lt;=1,ISNUMBER(D16),D16&gt;=1,D16&lt;=100,D16=INT(D16))),IF(I16=0,"",$B$6/I16),"")</f>
        <v>2.5</v>
      </c>
      <c r="L16" s="12">
        <f>IF(AND(NOT(OR(ISBLANK($B$5),ISBLANK($B$6),ISBLANK($B$7),ISBLANK($F$5),ISBLANK($F$6),ISBLANK($F$7),ISBLANK(A16),ISBLANK(B16),ISBLANK(C16),ISBLANK(D16))),AND(ISNUMBER($B$5),$B$5&gt;0,ISNUMBER($B$6),$B$6&gt;=0,ISNUMBER($B$7),$B$7&gt;=0,$B$7&lt;=1,ISNUMBER($F$5),ISNUMBER($F$6),ISNUMBER($F$7),$F$5&gt;$F$6,$F$6&gt;$F$7,$F$7&gt;=0,$F$5&lt;=10),AND(ISTEXT(A16),LEN(A16)&lt;=40,COUNTIF($A$14:$A$18,A16)=1,ISNUMBER(B16),B16&gt;=0,B16&lt;=$B$5,ISNUMBER(C16),C16&gt;=0,C16&lt;=1,ISNUMBER(D16),D16&gt;=1,D16&lt;=100,D16=INT(D16))),$B$6-I16,"")</f>
        <v>57600000</v>
      </c>
      <c r="M16" s="14" t="str">
        <f>IF(OR(ISBLANK($B$5),ISBLANK($B$6),ISBLANK($B$7),ISBLANK($F$5),ISBLANK($F$6),ISBLANK($F$7),ISBLANK(A16),ISBLANK(B16),ISBLANK(C16),ISBLANK(D16)),"FALTA INFORMACIÓN",IF(NOT(AND(AND(ISNUMBER($B$5),$B$5&gt;0,ISNUMBER($B$6),$B$6&gt;=0,ISNUMBER($B$7),$B$7&gt;=0,$B$7&lt;=1,ISNUMBER($F$5),ISNUMBER($F$6),ISNUMBER($F$7),$F$5&gt;$F$6,$F$6&gt;$F$7,$F$7&gt;=0,$F$5&lt;=10),AND(ISTEXT(A16),LEN(A16)&lt;=40,COUNTIF($A$14:$A$18,A16)=1,ISNUMBER(B16),B16&gt;=0,B16&lt;=$B$5,ISNUMBER(C16),C16&gt;=0,C16&lt;=1,ISNUMBER(D16),D16&gt;=1,D16&lt;=100,D16=INT(D16)))),"REVISAR",IF(B16=0,"Sin deuda",IF(K16&lt;$F$7,"Crítico",IF(K16&lt;$F$6,"Alta presión",IF(K16&lt;$F$5,"Vigilar","Mayor holgura"))))))</f>
        <v>Mayor holgura</v>
      </c>
      <c r="N16" s="7" t="str">
        <f>IF(OR(ISBLANK($B$5),ISBLANK($B$6),ISBLANK($B$7),ISBLANK($F$5),ISBLANK($F$6),ISBLANK($F$7),ISBLANK(A16),ISBLANK(B16),ISBLANK(C16),ISBLANK(D16)),"Complete todos los datos amarillos requeridos.",IF(COUNTIF($A$14:$A$18,A16)&lt;&gt;1,"El nombre del escenario debe ser único.",IF(NOT(AND(ISNUMBER($B$5),$B$5&gt;0,ISNUMBER($B$6),$B$6&gt;=0,ISNUMBER($B$7),$B$7&gt;=0,$B$7&lt;=1,ISNUMBER($F$5),ISNUMBER($F$6),ISNUMBER($F$7),$F$5&gt;$F$6,$F$6&gt;$F$7,$F$7&gt;=0,$F$5&lt;=10)),"Revise datos base y umbrales: inversión &gt; 0, flujo &gt;= 0, tasa fiscal entre 0% y 100% y umbrales ordenados de mayor a menor.",IF(NOT(AND(ISTEXT(A16),LEN(A16)&lt;=40,COUNTIF($A$14:$A$18,A16)=1,ISNUMBER(B16),B16&gt;=0,B16&lt;=$B$5,ISNUMBER(C16),C16&gt;=0,C16&lt;=1,ISNUMBER(D16),D16&gt;=1,D16&lt;=100,D16=INT(D16))),"Revise deuda, tasa y plazo: deuda entre 0 y la inversión, tasa entre 0% y 100% y plazo entero entre 1 y 100 años.",IF(B16=0,"Sin obligaciones financieras nuevas.",IF(K16&lt;$F$7,"El flujo del ejemplo no cubre el servicio de deuda.",IF(K16&lt;$F$6,"Cobertura muy ajustada; revisar escenarios adversos.",IF(K16&lt;$F$5,"Cobertura positiva pero con menor margen de seguridad.","Mayor margen para absorber variaciones del flujo."))))))))</f>
        <v>Mayor margen para absorber variaciones del flujo.</v>
      </c>
    </row>
    <row r="17" spans="1:14" ht="27.6">
      <c r="A17" s="6" t="s">
        <v>170</v>
      </c>
      <c r="B17" s="8">
        <v>240000000</v>
      </c>
      <c r="C17" s="9">
        <v>0.13</v>
      </c>
      <c r="D17" s="10">
        <v>5</v>
      </c>
      <c r="E17" s="11">
        <f>IF(AND(NOT(OR(ISBLANK($B$5),ISBLANK($B$6),ISBLANK($B$7),ISBLANK($F$5),ISBLANK($F$6),ISBLANK($F$7),ISBLANK(A17),ISBLANK(B17),ISBLANK(C17),ISBLANK(D17))),AND(ISNUMBER($B$5),$B$5&gt;0,ISNUMBER($B$6),$B$6&gt;=0,ISNUMBER($B$7),$B$7&gt;=0,$B$7&lt;=1,ISNUMBER($F$5),ISNUMBER($F$6),ISNUMBER($F$7),$F$5&gt;$F$6,$F$6&gt;$F$7,$F$7&gt;=0,$F$5&lt;=10),AND(ISTEXT(A17),LEN(A17)&lt;=40,COUNTIF($A$14:$A$18,A17)=1,ISNUMBER(B17),B17&gt;=0,B17&lt;=$B$5,ISNUMBER(C17),C17&gt;=0,C17&lt;=1,ISNUMBER(D17),D17&gt;=1,D17&lt;=100,D17=INT(D17))),B17/$B$5,"")</f>
        <v>0.6</v>
      </c>
      <c r="F17" s="12">
        <f>IF(AND(NOT(OR(ISBLANK($B$5),ISBLANK($B$6),ISBLANK($B$7),ISBLANK($F$5),ISBLANK($F$6),ISBLANK($F$7),ISBLANK(A17),ISBLANK(B17),ISBLANK(C17),ISBLANK(D17))),AND(ISNUMBER($B$5),$B$5&gt;0,ISNUMBER($B$6),$B$6&gt;=0,ISNUMBER($B$7),$B$7&gt;=0,$B$7&lt;=1,ISNUMBER($F$5),ISNUMBER($F$6),ISNUMBER($F$7),$F$5&gt;$F$6,$F$6&gt;$F$7,$F$7&gt;=0,$F$5&lt;=10),AND(ISTEXT(A17),LEN(A17)&lt;=40,COUNTIF($A$14:$A$18,A17)=1,ISNUMBER(B17),B17&gt;=0,B17&lt;=$B$5,ISNUMBER(C17),C17&gt;=0,C17&lt;=1,ISNUMBER(D17),D17&gt;=1,D17&lt;=100,D17=INT(D17))),$B$5-B17,"")</f>
        <v>160000000</v>
      </c>
      <c r="G17" s="12">
        <f>IF(AND(NOT(OR(ISBLANK($B$5),ISBLANK($B$6),ISBLANK($B$7),ISBLANK($F$5),ISBLANK($F$6),ISBLANK($F$7),ISBLANK(A17),ISBLANK(B17),ISBLANK(C17),ISBLANK(D17))),AND(ISNUMBER($B$5),$B$5&gt;0,ISNUMBER($B$6),$B$6&gt;=0,ISNUMBER($B$7),$B$7&gt;=0,$B$7&lt;=1,ISNUMBER($F$5),ISNUMBER($F$6),ISNUMBER($F$7),$F$5&gt;$F$6,$F$6&gt;$F$7,$F$7&gt;=0,$F$5&lt;=10),AND(ISTEXT(A17),LEN(A17)&lt;=40,COUNTIF($A$14:$A$18,A17)=1,ISNUMBER(B17),B17&gt;=0,B17&lt;=$B$5,ISNUMBER(C17),C17&gt;=0,C17&lt;=1,ISNUMBER(D17),D17&gt;=1,D17&lt;=100,D17=INT(D17))),B17*C17,"")</f>
        <v>31200000</v>
      </c>
      <c r="H17" s="12">
        <f>IF(AND(NOT(OR(ISBLANK($B$5),ISBLANK($B$6),ISBLANK($B$7),ISBLANK($F$5),ISBLANK($F$6),ISBLANK($F$7),ISBLANK(A17),ISBLANK(B17),ISBLANK(C17),ISBLANK(D17))),AND(ISNUMBER($B$5),$B$5&gt;0,ISNUMBER($B$6),$B$6&gt;=0,ISNUMBER($B$7),$B$7&gt;=0,$B$7&lt;=1,ISNUMBER($F$5),ISNUMBER($F$6),ISNUMBER($F$7),$F$5&gt;$F$6,$F$6&gt;$F$7,$F$7&gt;=0,$F$5&lt;=10),AND(ISTEXT(A17),LEN(A17)&lt;=40,COUNTIF($A$14:$A$18,A17)=1,ISNUMBER(B17),B17&gt;=0,B17&lt;=$B$5,ISNUMBER(C17),C17&gt;=0,C17&lt;=1,ISNUMBER(D17),D17&gt;=1,D17&lt;=100,D17=INT(D17))),B17/D17,"")</f>
        <v>48000000</v>
      </c>
      <c r="I17" s="12">
        <f>IF(AND(NOT(OR(ISBLANK($B$5),ISBLANK($B$6),ISBLANK($B$7),ISBLANK($F$5),ISBLANK($F$6),ISBLANK($F$7),ISBLANK(A17),ISBLANK(B17),ISBLANK(C17),ISBLANK(D17))),AND(ISNUMBER($B$5),$B$5&gt;0,ISNUMBER($B$6),$B$6&gt;=0,ISNUMBER($B$7),$B$7&gt;=0,$B$7&lt;=1,ISNUMBER($F$5),ISNUMBER($F$6),ISNUMBER($F$7),$F$5&gt;$F$6,$F$6&gt;$F$7,$F$7&gt;=0,$F$5&lt;=10),AND(ISTEXT(A17),LEN(A17)&lt;=40,COUNTIF($A$14:$A$18,A17)=1,ISNUMBER(B17),B17&gt;=0,B17&lt;=$B$5,ISNUMBER(C17),C17&gt;=0,C17&lt;=1,ISNUMBER(D17),D17&gt;=1,D17&lt;=100,D17=INT(D17))),G17+H17,"")</f>
        <v>79200000</v>
      </c>
      <c r="J17" s="12">
        <f>IF(AND(NOT(OR(ISBLANK($B$5),ISBLANK($B$6),ISBLANK($B$7),ISBLANK($F$5),ISBLANK($F$6),ISBLANK($F$7),ISBLANK(A17),ISBLANK(B17),ISBLANK(C17),ISBLANK(D17))),AND(ISNUMBER($B$5),$B$5&gt;0,ISNUMBER($B$6),$B$6&gt;=0,ISNUMBER($B$7),$B$7&gt;=0,$B$7&lt;=1,ISNUMBER($F$5),ISNUMBER($F$6),ISNUMBER($F$7),$F$5&gt;$F$6,$F$6&gt;$F$7,$F$7&gt;=0,$F$5&lt;=10),AND(ISTEXT(A17),LEN(A17)&lt;=40,COUNTIF($A$14:$A$18,A17)=1,ISNUMBER(B17),B17&gt;=0,B17&lt;=$B$5,ISNUMBER(C17),C17&gt;=0,C17&lt;=1,ISNUMBER(D17),D17&gt;=1,D17&lt;=100,D17=INT(D17))),G17*$B$7,"")</f>
        <v>9360000</v>
      </c>
      <c r="K17" s="13">
        <f>IF(AND(NOT(OR(ISBLANK($B$5),ISBLANK($B$6),ISBLANK($B$7),ISBLANK($F$5),ISBLANK($F$6),ISBLANK($F$7),ISBLANK(A17),ISBLANK(B17),ISBLANK(C17),ISBLANK(D17))),AND(ISNUMBER($B$5),$B$5&gt;0,ISNUMBER($B$6),$B$6&gt;=0,ISNUMBER($B$7),$B$7&gt;=0,$B$7&lt;=1,ISNUMBER($F$5),ISNUMBER($F$6),ISNUMBER($F$7),$F$5&gt;$F$6,$F$6&gt;$F$7,$F$7&gt;=0,$F$5&lt;=10),AND(ISTEXT(A17),LEN(A17)&lt;=40,COUNTIF($A$14:$A$18,A17)=1,ISNUMBER(B17),B17&gt;=0,B17&lt;=$B$5,ISNUMBER(C17),C17&gt;=0,C17&lt;=1,ISNUMBER(D17),D17&gt;=1,D17&lt;=100,D17=INT(D17))),IF(I17=0,"",$B$6/I17),"")</f>
        <v>1.2121212121212122</v>
      </c>
      <c r="L17" s="12">
        <f>IF(AND(NOT(OR(ISBLANK($B$5),ISBLANK($B$6),ISBLANK($B$7),ISBLANK($F$5),ISBLANK($F$6),ISBLANK($F$7),ISBLANK(A17),ISBLANK(B17),ISBLANK(C17),ISBLANK(D17))),AND(ISNUMBER($B$5),$B$5&gt;0,ISNUMBER($B$6),$B$6&gt;=0,ISNUMBER($B$7),$B$7&gt;=0,$B$7&lt;=1,ISNUMBER($F$5),ISNUMBER($F$6),ISNUMBER($F$7),$F$5&gt;$F$6,$F$6&gt;$F$7,$F$7&gt;=0,$F$5&lt;=10),AND(ISTEXT(A17),LEN(A17)&lt;=40,COUNTIF($A$14:$A$18,A17)=1,ISNUMBER(B17),B17&gt;=0,B17&lt;=$B$5,ISNUMBER(C17),C17&gt;=0,C17&lt;=1,ISNUMBER(D17),D17&gt;=1,D17&lt;=100,D17=INT(D17))),$B$6-I17,"")</f>
        <v>16800000</v>
      </c>
      <c r="M17" s="14" t="str">
        <f>IF(OR(ISBLANK($B$5),ISBLANK($B$6),ISBLANK($B$7),ISBLANK($F$5),ISBLANK($F$6),ISBLANK($F$7),ISBLANK(A17),ISBLANK(B17),ISBLANK(C17),ISBLANK(D17)),"FALTA INFORMACIÓN",IF(NOT(AND(AND(ISNUMBER($B$5),$B$5&gt;0,ISNUMBER($B$6),$B$6&gt;=0,ISNUMBER($B$7),$B$7&gt;=0,$B$7&lt;=1,ISNUMBER($F$5),ISNUMBER($F$6),ISNUMBER($F$7),$F$5&gt;$F$6,$F$6&gt;$F$7,$F$7&gt;=0,$F$5&lt;=10),AND(ISTEXT(A17),LEN(A17)&lt;=40,COUNTIF($A$14:$A$18,A17)=1,ISNUMBER(B17),B17&gt;=0,B17&lt;=$B$5,ISNUMBER(C17),C17&gt;=0,C17&lt;=1,ISNUMBER(D17),D17&gt;=1,D17&lt;=100,D17=INT(D17)))),"REVISAR",IF(B17=0,"Sin deuda",IF(K17&lt;$F$7,"Crítico",IF(K17&lt;$F$6,"Alta presión",IF(K17&lt;$F$5,"Vigilar","Mayor holgura"))))))</f>
        <v>Vigilar</v>
      </c>
      <c r="N17" s="7" t="str">
        <f>IF(OR(ISBLANK($B$5),ISBLANK($B$6),ISBLANK($B$7),ISBLANK($F$5),ISBLANK($F$6),ISBLANK($F$7),ISBLANK(A17),ISBLANK(B17),ISBLANK(C17),ISBLANK(D17)),"Complete todos los datos amarillos requeridos.",IF(COUNTIF($A$14:$A$18,A17)&lt;&gt;1,"El nombre del escenario debe ser único.",IF(NOT(AND(ISNUMBER($B$5),$B$5&gt;0,ISNUMBER($B$6),$B$6&gt;=0,ISNUMBER($B$7),$B$7&gt;=0,$B$7&lt;=1,ISNUMBER($F$5),ISNUMBER($F$6),ISNUMBER($F$7),$F$5&gt;$F$6,$F$6&gt;$F$7,$F$7&gt;=0,$F$5&lt;=10)),"Revise datos base y umbrales: inversión &gt; 0, flujo &gt;= 0, tasa fiscal entre 0% y 100% y umbrales ordenados de mayor a menor.",IF(NOT(AND(ISTEXT(A17),LEN(A17)&lt;=40,COUNTIF($A$14:$A$18,A17)=1,ISNUMBER(B17),B17&gt;=0,B17&lt;=$B$5,ISNUMBER(C17),C17&gt;=0,C17&lt;=1,ISNUMBER(D17),D17&gt;=1,D17&lt;=100,D17=INT(D17))),"Revise deuda, tasa y plazo: deuda entre 0 y la inversión, tasa entre 0% y 100% y plazo entero entre 1 y 100 años.",IF(B17=0,"Sin obligaciones financieras nuevas.",IF(K17&lt;$F$7,"El flujo del ejemplo no cubre el servicio de deuda.",IF(K17&lt;$F$6,"Cobertura muy ajustada; revisar escenarios adversos.",IF(K17&lt;$F$5,"Cobertura positiva pero con menor margen de seguridad.","Mayor margen para absorber variaciones del flujo."))))))))</f>
        <v>Cobertura positiva pero con menor margen de seguridad.</v>
      </c>
    </row>
    <row r="18" spans="1:14">
      <c r="A18" s="6" t="s">
        <v>171</v>
      </c>
      <c r="B18" s="8">
        <v>320000000</v>
      </c>
      <c r="C18" s="9">
        <v>0.16</v>
      </c>
      <c r="D18" s="10">
        <v>5</v>
      </c>
      <c r="E18" s="11">
        <f>IF(AND(NOT(OR(ISBLANK($B$5),ISBLANK($B$6),ISBLANK($B$7),ISBLANK($F$5),ISBLANK($F$6),ISBLANK($F$7),ISBLANK(A18),ISBLANK(B18),ISBLANK(C18),ISBLANK(D18))),AND(ISNUMBER($B$5),$B$5&gt;0,ISNUMBER($B$6),$B$6&gt;=0,ISNUMBER($B$7),$B$7&gt;=0,$B$7&lt;=1,ISNUMBER($F$5),ISNUMBER($F$6),ISNUMBER($F$7),$F$5&gt;$F$6,$F$6&gt;$F$7,$F$7&gt;=0,$F$5&lt;=10),AND(ISTEXT(A18),LEN(A18)&lt;=40,COUNTIF($A$14:$A$18,A18)=1,ISNUMBER(B18),B18&gt;=0,B18&lt;=$B$5,ISNUMBER(C18),C18&gt;=0,C18&lt;=1,ISNUMBER(D18),D18&gt;=1,D18&lt;=100,D18=INT(D18))),B18/$B$5,"")</f>
        <v>0.8</v>
      </c>
      <c r="F18" s="12">
        <f>IF(AND(NOT(OR(ISBLANK($B$5),ISBLANK($B$6),ISBLANK($B$7),ISBLANK($F$5),ISBLANK($F$6),ISBLANK($F$7),ISBLANK(A18),ISBLANK(B18),ISBLANK(C18),ISBLANK(D18))),AND(ISNUMBER($B$5),$B$5&gt;0,ISNUMBER($B$6),$B$6&gt;=0,ISNUMBER($B$7),$B$7&gt;=0,$B$7&lt;=1,ISNUMBER($F$5),ISNUMBER($F$6),ISNUMBER($F$7),$F$5&gt;$F$6,$F$6&gt;$F$7,$F$7&gt;=0,$F$5&lt;=10),AND(ISTEXT(A18),LEN(A18)&lt;=40,COUNTIF($A$14:$A$18,A18)=1,ISNUMBER(B18),B18&gt;=0,B18&lt;=$B$5,ISNUMBER(C18),C18&gt;=0,C18&lt;=1,ISNUMBER(D18),D18&gt;=1,D18&lt;=100,D18=INT(D18))),$B$5-B18,"")</f>
        <v>80000000</v>
      </c>
      <c r="G18" s="12">
        <f>IF(AND(NOT(OR(ISBLANK($B$5),ISBLANK($B$6),ISBLANK($B$7),ISBLANK($F$5),ISBLANK($F$6),ISBLANK($F$7),ISBLANK(A18),ISBLANK(B18),ISBLANK(C18),ISBLANK(D18))),AND(ISNUMBER($B$5),$B$5&gt;0,ISNUMBER($B$6),$B$6&gt;=0,ISNUMBER($B$7),$B$7&gt;=0,$B$7&lt;=1,ISNUMBER($F$5),ISNUMBER($F$6),ISNUMBER($F$7),$F$5&gt;$F$6,$F$6&gt;$F$7,$F$7&gt;=0,$F$5&lt;=10),AND(ISTEXT(A18),LEN(A18)&lt;=40,COUNTIF($A$14:$A$18,A18)=1,ISNUMBER(B18),B18&gt;=0,B18&lt;=$B$5,ISNUMBER(C18),C18&gt;=0,C18&lt;=1,ISNUMBER(D18),D18&gt;=1,D18&lt;=100,D18=INT(D18))),B18*C18,"")</f>
        <v>51200000</v>
      </c>
      <c r="H18" s="12">
        <f>IF(AND(NOT(OR(ISBLANK($B$5),ISBLANK($B$6),ISBLANK($B$7),ISBLANK($F$5),ISBLANK($F$6),ISBLANK($F$7),ISBLANK(A18),ISBLANK(B18),ISBLANK(C18),ISBLANK(D18))),AND(ISNUMBER($B$5),$B$5&gt;0,ISNUMBER($B$6),$B$6&gt;=0,ISNUMBER($B$7),$B$7&gt;=0,$B$7&lt;=1,ISNUMBER($F$5),ISNUMBER($F$6),ISNUMBER($F$7),$F$5&gt;$F$6,$F$6&gt;$F$7,$F$7&gt;=0,$F$5&lt;=10),AND(ISTEXT(A18),LEN(A18)&lt;=40,COUNTIF($A$14:$A$18,A18)=1,ISNUMBER(B18),B18&gt;=0,B18&lt;=$B$5,ISNUMBER(C18),C18&gt;=0,C18&lt;=1,ISNUMBER(D18),D18&gt;=1,D18&lt;=100,D18=INT(D18))),B18/D18,"")</f>
        <v>64000000</v>
      </c>
      <c r="I18" s="12">
        <f>IF(AND(NOT(OR(ISBLANK($B$5),ISBLANK($B$6),ISBLANK($B$7),ISBLANK($F$5),ISBLANK($F$6),ISBLANK($F$7),ISBLANK(A18),ISBLANK(B18),ISBLANK(C18),ISBLANK(D18))),AND(ISNUMBER($B$5),$B$5&gt;0,ISNUMBER($B$6),$B$6&gt;=0,ISNUMBER($B$7),$B$7&gt;=0,$B$7&lt;=1,ISNUMBER($F$5),ISNUMBER($F$6),ISNUMBER($F$7),$F$5&gt;$F$6,$F$6&gt;$F$7,$F$7&gt;=0,$F$5&lt;=10),AND(ISTEXT(A18),LEN(A18)&lt;=40,COUNTIF($A$14:$A$18,A18)=1,ISNUMBER(B18),B18&gt;=0,B18&lt;=$B$5,ISNUMBER(C18),C18&gt;=0,C18&lt;=1,ISNUMBER(D18),D18&gt;=1,D18&lt;=100,D18=INT(D18))),G18+H18,"")</f>
        <v>115200000</v>
      </c>
      <c r="J18" s="12">
        <f>IF(AND(NOT(OR(ISBLANK($B$5),ISBLANK($B$6),ISBLANK($B$7),ISBLANK($F$5),ISBLANK($F$6),ISBLANK($F$7),ISBLANK(A18),ISBLANK(B18),ISBLANK(C18),ISBLANK(D18))),AND(ISNUMBER($B$5),$B$5&gt;0,ISNUMBER($B$6),$B$6&gt;=0,ISNUMBER($B$7),$B$7&gt;=0,$B$7&lt;=1,ISNUMBER($F$5),ISNUMBER($F$6),ISNUMBER($F$7),$F$5&gt;$F$6,$F$6&gt;$F$7,$F$7&gt;=0,$F$5&lt;=10),AND(ISTEXT(A18),LEN(A18)&lt;=40,COUNTIF($A$14:$A$18,A18)=1,ISNUMBER(B18),B18&gt;=0,B18&lt;=$B$5,ISNUMBER(C18),C18&gt;=0,C18&lt;=1,ISNUMBER(D18),D18&gt;=1,D18&lt;=100,D18=INT(D18))),G18*$B$7,"")</f>
        <v>15360000</v>
      </c>
      <c r="K18" s="13">
        <f>IF(AND(NOT(OR(ISBLANK($B$5),ISBLANK($B$6),ISBLANK($B$7),ISBLANK($F$5),ISBLANK($F$6),ISBLANK($F$7),ISBLANK(A18),ISBLANK(B18),ISBLANK(C18),ISBLANK(D18))),AND(ISNUMBER($B$5),$B$5&gt;0,ISNUMBER($B$6),$B$6&gt;=0,ISNUMBER($B$7),$B$7&gt;=0,$B$7&lt;=1,ISNUMBER($F$5),ISNUMBER($F$6),ISNUMBER($F$7),$F$5&gt;$F$6,$F$6&gt;$F$7,$F$7&gt;=0,$F$5&lt;=10),AND(ISTEXT(A18),LEN(A18)&lt;=40,COUNTIF($A$14:$A$18,A18)=1,ISNUMBER(B18),B18&gt;=0,B18&lt;=$B$5,ISNUMBER(C18),C18&gt;=0,C18&lt;=1,ISNUMBER(D18),D18&gt;=1,D18&lt;=100,D18=INT(D18))),IF(I18=0,"",$B$6/I18),"")</f>
        <v>0.83333333333333337</v>
      </c>
      <c r="L18" s="12">
        <f>IF(AND(NOT(OR(ISBLANK($B$5),ISBLANK($B$6),ISBLANK($B$7),ISBLANK($F$5),ISBLANK($F$6),ISBLANK($F$7),ISBLANK(A18),ISBLANK(B18),ISBLANK(C18),ISBLANK(D18))),AND(ISNUMBER($B$5),$B$5&gt;0,ISNUMBER($B$6),$B$6&gt;=0,ISNUMBER($B$7),$B$7&gt;=0,$B$7&lt;=1,ISNUMBER($F$5),ISNUMBER($F$6),ISNUMBER($F$7),$F$5&gt;$F$6,$F$6&gt;$F$7,$F$7&gt;=0,$F$5&lt;=10),AND(ISTEXT(A18),LEN(A18)&lt;=40,COUNTIF($A$14:$A$18,A18)=1,ISNUMBER(B18),B18&gt;=0,B18&lt;=$B$5,ISNUMBER(C18),C18&gt;=0,C18&lt;=1,ISNUMBER(D18),D18&gt;=1,D18&lt;=100,D18=INT(D18))),$B$6-I18,"")</f>
        <v>-19200000</v>
      </c>
      <c r="M18" s="14" t="str">
        <f>IF(OR(ISBLANK($B$5),ISBLANK($B$6),ISBLANK($B$7),ISBLANK($F$5),ISBLANK($F$6),ISBLANK($F$7),ISBLANK(A18),ISBLANK(B18),ISBLANK(C18),ISBLANK(D18)),"FALTA INFORMACIÓN",IF(NOT(AND(AND(ISNUMBER($B$5),$B$5&gt;0,ISNUMBER($B$6),$B$6&gt;=0,ISNUMBER($B$7),$B$7&gt;=0,$B$7&lt;=1,ISNUMBER($F$5),ISNUMBER($F$6),ISNUMBER($F$7),$F$5&gt;$F$6,$F$6&gt;$F$7,$F$7&gt;=0,$F$5&lt;=10),AND(ISTEXT(A18),LEN(A18)&lt;=40,COUNTIF($A$14:$A$18,A18)=1,ISNUMBER(B18),B18&gt;=0,B18&lt;=$B$5,ISNUMBER(C18),C18&gt;=0,C18&lt;=1,ISNUMBER(D18),D18&gt;=1,D18&lt;=100,D18=INT(D18)))),"REVISAR",IF(B18=0,"Sin deuda",IF(K18&lt;$F$7,"Crítico",IF(K18&lt;$F$6,"Alta presión",IF(K18&lt;$F$5,"Vigilar","Mayor holgura"))))))</f>
        <v>Crítico</v>
      </c>
      <c r="N18" s="7" t="str">
        <f>IF(OR(ISBLANK($B$5),ISBLANK($B$6),ISBLANK($B$7),ISBLANK($F$5),ISBLANK($F$6),ISBLANK($F$7),ISBLANK(A18),ISBLANK(B18),ISBLANK(C18),ISBLANK(D18)),"Complete todos los datos amarillos requeridos.",IF(COUNTIF($A$14:$A$18,A18)&lt;&gt;1,"El nombre del escenario debe ser único.",IF(NOT(AND(ISNUMBER($B$5),$B$5&gt;0,ISNUMBER($B$6),$B$6&gt;=0,ISNUMBER($B$7),$B$7&gt;=0,$B$7&lt;=1,ISNUMBER($F$5),ISNUMBER($F$6),ISNUMBER($F$7),$F$5&gt;$F$6,$F$6&gt;$F$7,$F$7&gt;=0,$F$5&lt;=10)),"Revise datos base y umbrales: inversión &gt; 0, flujo &gt;= 0, tasa fiscal entre 0% y 100% y umbrales ordenados de mayor a menor.",IF(NOT(AND(ISTEXT(A18),LEN(A18)&lt;=40,COUNTIF($A$14:$A$18,A18)=1,ISNUMBER(B18),B18&gt;=0,B18&lt;=$B$5,ISNUMBER(C18),C18&gt;=0,C18&lt;=1,ISNUMBER(D18),D18&gt;=1,D18&lt;=100,D18=INT(D18))),"Revise deuda, tasa y plazo: deuda entre 0 y la inversión, tasa entre 0% y 100% y plazo entero entre 1 y 100 años.",IF(B18=0,"Sin obligaciones financieras nuevas.",IF(K18&lt;$F$7,"El flujo del ejemplo no cubre el servicio de deuda.",IF(K18&lt;$F$6,"Cobertura muy ajustada; revisar escenarios adversos.",IF(K18&lt;$F$5,"Cobertura positiva pero con menor margen de seguridad.","Mayor margen para absorber variaciones del flujo."))))))))</f>
        <v>El flujo del ejemplo no cubre el servicio de deuda.</v>
      </c>
    </row>
    <row r="21" spans="1:14" ht="17.55" customHeight="1">
      <c r="A21" s="16" t="s">
        <v>172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>
      <c r="A22" s="1" t="s">
        <v>173</v>
      </c>
      <c r="B22" s="19" t="s">
        <v>174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ht="24" customHeight="1">
      <c r="A23" s="2" t="s">
        <v>175</v>
      </c>
      <c r="B23" s="21" t="s">
        <v>176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24" customHeight="1">
      <c r="A24" s="2" t="s">
        <v>177</v>
      </c>
      <c r="B24" s="21" t="s">
        <v>178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24" customHeight="1">
      <c r="A25" s="2" t="s">
        <v>179</v>
      </c>
      <c r="B25" s="21" t="s">
        <v>180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24" customHeight="1">
      <c r="A26" s="2" t="s">
        <v>118</v>
      </c>
      <c r="B26" s="21" t="s">
        <v>181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24" customHeight="1">
      <c r="A27" s="2" t="s">
        <v>40</v>
      </c>
      <c r="B27" s="21" t="s">
        <v>182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13">
    <mergeCell ref="B25:N25"/>
    <mergeCell ref="B26:N26"/>
    <mergeCell ref="B27:N27"/>
    <mergeCell ref="A12:N12"/>
    <mergeCell ref="A21:N21"/>
    <mergeCell ref="B22:N22"/>
    <mergeCell ref="B23:N23"/>
    <mergeCell ref="B24:N24"/>
    <mergeCell ref="A1:N1"/>
    <mergeCell ref="A2:N2"/>
    <mergeCell ref="A4:C4"/>
    <mergeCell ref="E4:G4"/>
    <mergeCell ref="A9:N10"/>
  </mergeCells>
  <conditionalFormatting sqref="K14:K18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L14:L18">
    <cfRule type="cellIs" dxfId="17" priority="2" operator="lessThan">
      <formula>0</formula>
    </cfRule>
  </conditionalFormatting>
  <conditionalFormatting sqref="M14:M18">
    <cfRule type="expression" dxfId="16" priority="3">
      <formula>M14="FALTA INFORMACIÓN"</formula>
    </cfRule>
    <cfRule type="expression" dxfId="15" priority="4">
      <formula>M14="REVISAR"</formula>
    </cfRule>
    <cfRule type="expression" dxfId="14" priority="5">
      <formula>M14="Crítico"</formula>
    </cfRule>
    <cfRule type="expression" dxfId="13" priority="6">
      <formula>M14="Alta presión"</formula>
    </cfRule>
    <cfRule type="expression" dxfId="12" priority="7">
      <formula>M14="Vigilar"</formula>
    </cfRule>
    <cfRule type="expression" dxfId="11" priority="8">
      <formula>M14="Mayor holgura"</formula>
    </cfRule>
  </conditionalFormatting>
  <dataValidations count="7">
    <dataValidation type="decimal" operator="greaterThan" showErrorMessage="1" errorTitle="Inversión inválida" error="Ingresa una inversión total numérica mayor que 0." sqref="B5" xr:uid="{00000000-0002-0000-0200-000000000000}">
      <formula1>0</formula1>
    </dataValidation>
    <dataValidation type="decimal" operator="greaterThanOrEqual" showErrorMessage="1" errorTitle="Flujo inválido" error="Ingresa un flujo disponible numérico igual o mayor que 0." sqref="B6" xr:uid="{00000000-0002-0000-0200-000001000000}">
      <formula1>0</formula1>
    </dataValidation>
    <dataValidation type="decimal" showErrorMessage="1" errorTitle="Tasa fiscal inválida" error="Ingresa una tasa entre 0% y 100%." sqref="B7" xr:uid="{00000000-0002-0000-0200-000002000000}">
      <formula1>0</formula1>
      <formula2>1</formula2>
    </dataValidation>
    <dataValidation type="decimal" showErrorMessage="1" errorTitle="Umbral inválido" error="Ingresa un umbral DSCR entre 0,00x y 10,00x." sqref="F5:F7" xr:uid="{00000000-0002-0000-0200-000003000000}">
      <formula1>0</formula1>
      <formula2>10</formula2>
    </dataValidation>
    <dataValidation type="decimal" showErrorMessage="1" errorTitle="Deuda inválida" error="La deuda debe ser numérica, igual o mayor que 0 y no superar la inversión total." sqref="B14:B18" xr:uid="{00000000-0002-0000-0200-000004000000}">
      <formula1>0</formula1>
      <formula2>$B$5</formula2>
    </dataValidation>
    <dataValidation type="decimal" showErrorMessage="1" errorTitle="Tasa inválida" error="Ingresa una tasa anual entre 0% y 100%." sqref="C14:C18" xr:uid="{00000000-0002-0000-0200-000005000000}">
      <formula1>0</formula1>
      <formula2>1</formula2>
    </dataValidation>
    <dataValidation type="whole" showErrorMessage="1" errorTitle="Plazo inválido" error="Ingresa un plazo entero entre 1 y 100 años." sqref="D14:D18" xr:uid="{00000000-0002-0000-0200-000006000000}">
      <formula1>1</formula1>
      <formula2>100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9"/>
  <sheetViews>
    <sheetView workbookViewId="0">
      <selection activeCell="J18" sqref="J18"/>
    </sheetView>
  </sheetViews>
  <sheetFormatPr baseColWidth="10" defaultColWidth="8.796875" defaultRowHeight="13.8"/>
  <cols>
    <col min="1" max="1" width="22" style="23" customWidth="1"/>
    <col min="2" max="2" width="18" style="23" customWidth="1"/>
    <col min="3" max="3" width="22" style="23" customWidth="1"/>
    <col min="4" max="4" width="38" style="23" customWidth="1"/>
    <col min="5" max="5" width="20" style="23" customWidth="1"/>
    <col min="6" max="8" width="18" style="23" customWidth="1"/>
    <col min="9" max="9" width="3" style="23" customWidth="1"/>
    <col min="10" max="10" width="44.296875" style="23" customWidth="1"/>
    <col min="11" max="11" width="14.8984375" style="23" customWidth="1"/>
    <col min="12" max="16384" width="8.796875" style="23"/>
  </cols>
  <sheetData>
    <row r="1" spans="1:11" ht="24" customHeight="1">
      <c r="A1" s="51" t="s">
        <v>183</v>
      </c>
      <c r="B1" s="51"/>
      <c r="C1" s="51"/>
      <c r="D1" s="51"/>
      <c r="E1" s="51"/>
      <c r="F1" s="51"/>
      <c r="G1" s="51"/>
      <c r="H1" s="51"/>
    </row>
    <row r="2" spans="1:11" ht="14.4">
      <c r="A2" s="52" t="s">
        <v>184</v>
      </c>
      <c r="B2" s="52"/>
      <c r="C2" s="52"/>
      <c r="D2" s="52"/>
      <c r="E2" s="52"/>
      <c r="F2" s="52"/>
      <c r="G2" s="52"/>
      <c r="H2" s="52"/>
    </row>
    <row r="3" spans="1:11" ht="14.4" thickBot="1">
      <c r="A3" s="53"/>
      <c r="B3" s="53"/>
      <c r="C3" s="53"/>
      <c r="D3" s="53"/>
      <c r="E3" s="53"/>
      <c r="F3" s="53"/>
      <c r="G3" s="53"/>
      <c r="H3" s="53"/>
    </row>
    <row r="4" spans="1:11" ht="24" customHeight="1">
      <c r="A4" s="54" t="s">
        <v>185</v>
      </c>
      <c r="B4" s="54"/>
      <c r="C4" s="54"/>
      <c r="D4" s="54"/>
      <c r="E4" s="54"/>
      <c r="F4" s="54"/>
      <c r="G4" s="54"/>
      <c r="H4" s="54"/>
      <c r="J4" s="39" t="s">
        <v>195</v>
      </c>
      <c r="K4" s="40"/>
    </row>
    <row r="5" spans="1:11" ht="24" customHeight="1">
      <c r="A5" s="55" t="s">
        <v>78</v>
      </c>
      <c r="B5" s="56">
        <f>Modelo!B5</f>
        <v>400000000</v>
      </c>
      <c r="C5" s="55" t="s">
        <v>115</v>
      </c>
      <c r="D5" s="56">
        <f>Modelo!B6</f>
        <v>96000000</v>
      </c>
      <c r="E5" s="55" t="s">
        <v>186</v>
      </c>
      <c r="F5" s="57">
        <f>Modelo!B7</f>
        <v>0.3</v>
      </c>
      <c r="G5" s="53"/>
      <c r="H5" s="53"/>
      <c r="J5" s="41"/>
      <c r="K5" s="42"/>
    </row>
    <row r="6" spans="1:11" ht="24" customHeight="1" thickBot="1">
      <c r="A6" s="53"/>
      <c r="B6" s="53"/>
      <c r="C6" s="53"/>
      <c r="D6" s="53"/>
      <c r="E6" s="53"/>
      <c r="F6" s="53"/>
      <c r="G6" s="53"/>
      <c r="H6" s="53"/>
      <c r="J6" s="43"/>
      <c r="K6" s="44"/>
    </row>
    <row r="7" spans="1:11" ht="17.55" customHeight="1" thickBot="1">
      <c r="A7" s="54" t="s">
        <v>187</v>
      </c>
      <c r="B7" s="54"/>
      <c r="C7" s="54"/>
      <c r="D7" s="54"/>
      <c r="E7" s="54"/>
      <c r="F7" s="54"/>
      <c r="G7" s="54"/>
      <c r="H7" s="54"/>
      <c r="J7" s="45" t="s">
        <v>196</v>
      </c>
      <c r="K7" s="46"/>
    </row>
    <row r="8" spans="1:11">
      <c r="A8" s="53" t="s">
        <v>188</v>
      </c>
      <c r="B8" s="58" t="s">
        <v>169</v>
      </c>
      <c r="C8" s="53"/>
      <c r="D8" s="53"/>
      <c r="E8" s="53"/>
      <c r="F8" s="53"/>
      <c r="G8" s="53"/>
      <c r="H8" s="53"/>
    </row>
    <row r="9" spans="1:11">
      <c r="A9" s="53"/>
      <c r="B9" s="53"/>
      <c r="C9" s="53"/>
      <c r="D9" s="53"/>
      <c r="E9" s="53"/>
      <c r="F9" s="53"/>
      <c r="G9" s="53"/>
      <c r="H9" s="53"/>
    </row>
    <row r="10" spans="1:11">
      <c r="A10" s="59" t="s">
        <v>82</v>
      </c>
      <c r="B10" s="59" t="s">
        <v>88</v>
      </c>
      <c r="C10" s="59" t="s">
        <v>189</v>
      </c>
      <c r="D10" s="59" t="s">
        <v>112</v>
      </c>
      <c r="E10" s="53"/>
      <c r="F10" s="53"/>
      <c r="G10" s="53"/>
      <c r="H10" s="53"/>
    </row>
    <row r="11" spans="1:11">
      <c r="A11" s="60">
        <f>IF(COUNTIF(Modelo!$A$14:$A$18,$B$8)=1,INDEX(Modelo!$B$14:$B$18,MATCH($B$8,Modelo!$A$14:$A$18,0)),"")</f>
        <v>120000000</v>
      </c>
      <c r="B11" s="61">
        <f>IF(COUNTIF(Modelo!$A$14:$A$18,$B$8)=1,INDEX(Modelo!$E$14:$E$18,MATCH($B$8,Modelo!$A$14:$A$18,0)),"")</f>
        <v>0.3</v>
      </c>
      <c r="C11" s="60">
        <f>IF(COUNTIF(Modelo!$A$14:$A$18,$B$8)=1,INDEX(Modelo!$I$14:$I$18,MATCH($B$8,Modelo!$A$14:$A$18,0)),"")</f>
        <v>38400000</v>
      </c>
      <c r="D11" s="62">
        <f>IF(COUNTIF(Modelo!$A$14:$A$18,$B$8)=1,INDEX(Modelo!$J$14:$J$18,MATCH($B$8,Modelo!$A$14:$A$18,0)),"")</f>
        <v>4320000</v>
      </c>
      <c r="E11" s="53"/>
      <c r="F11" s="53"/>
      <c r="G11" s="53"/>
      <c r="H11" s="53"/>
    </row>
    <row r="12" spans="1:11">
      <c r="A12" s="63"/>
      <c r="B12" s="63"/>
      <c r="C12" s="63"/>
      <c r="D12" s="64"/>
      <c r="E12" s="53"/>
      <c r="F12" s="53"/>
      <c r="G12" s="53"/>
      <c r="H12" s="53"/>
    </row>
    <row r="13" spans="1:11" ht="19.2" customHeight="1">
      <c r="A13" s="65" t="s">
        <v>118</v>
      </c>
      <c r="B13" s="65" t="s">
        <v>122</v>
      </c>
      <c r="C13" s="65" t="s">
        <v>40</v>
      </c>
      <c r="D13" s="66" t="s">
        <v>167</v>
      </c>
      <c r="E13" s="53"/>
      <c r="F13" s="53"/>
      <c r="G13" s="53"/>
      <c r="H13" s="53"/>
    </row>
    <row r="14" spans="1:11" ht="27.6">
      <c r="A14" s="67">
        <f>IF(COUNTIF(Modelo!$A$14:$A$18,$B$8)=1,INDEX(Modelo!$K$14:$K$18,MATCH($B$8,Modelo!$A$14:$A$18,0)),"")</f>
        <v>2.5</v>
      </c>
      <c r="B14" s="60">
        <f>IF(COUNTIF(Modelo!$A$14:$A$18,$B$8)=1,INDEX(Modelo!$L$14:$L$18,MATCH($B$8,Modelo!$A$14:$A$18,0)),"")</f>
        <v>57600000</v>
      </c>
      <c r="C14" s="68" t="str">
        <f>IF($B$8="","FALTA INFORMACIÓN",IF(COUNTIF(Modelo!$A$14:$A$18,$B$8)&lt;&gt;1,"REVISAR",INDEX(Modelo!$M$14:$M$18,MATCH($B$8,Modelo!$A$14:$A$18,0))))</f>
        <v>Mayor holgura</v>
      </c>
      <c r="D14" s="69" t="str">
        <f>IF($B$8="","Seleccione un escenario.",IF(COUNTIF(Modelo!$A$14:$A$18,$B$8)=0,"El escenario seleccionado no existe.",IF(COUNTIF(Modelo!$A$14:$A$18,$B$8)&gt;1,"El nombre del escenario está duplicado en Modelo.",INDEX(Modelo!$N$14:$N$18,MATCH($B$8,Modelo!$A$14:$A$18,0)))))</f>
        <v>Mayor margen para absorber variaciones del flujo.</v>
      </c>
      <c r="E14" s="53"/>
      <c r="F14" s="53"/>
      <c r="G14" s="53"/>
      <c r="H14" s="53"/>
    </row>
    <row r="15" spans="1:11">
      <c r="A15" s="53"/>
      <c r="B15" s="53"/>
      <c r="C15" s="53"/>
      <c r="D15" s="53"/>
      <c r="E15" s="53"/>
      <c r="F15" s="53"/>
      <c r="G15" s="53"/>
      <c r="H15" s="53"/>
    </row>
    <row r="16" spans="1:11">
      <c r="A16" s="53"/>
      <c r="B16" s="53"/>
      <c r="C16" s="53"/>
      <c r="D16" s="53"/>
      <c r="E16" s="53"/>
      <c r="F16" s="53"/>
      <c r="G16" s="53"/>
      <c r="H16" s="53"/>
    </row>
    <row r="17" spans="1:8" ht="17.55" customHeight="1">
      <c r="A17" s="54" t="s">
        <v>190</v>
      </c>
      <c r="B17" s="54"/>
      <c r="C17" s="54"/>
      <c r="D17" s="54"/>
      <c r="E17" s="54"/>
      <c r="F17" s="54"/>
      <c r="G17" s="54"/>
      <c r="H17" s="54"/>
    </row>
    <row r="18" spans="1:8">
      <c r="A18" s="70" t="s">
        <v>157</v>
      </c>
      <c r="B18" s="70" t="s">
        <v>118</v>
      </c>
      <c r="C18" s="70" t="s">
        <v>191</v>
      </c>
      <c r="D18" s="53"/>
      <c r="E18" s="70" t="s">
        <v>157</v>
      </c>
      <c r="F18" s="70" t="s">
        <v>192</v>
      </c>
      <c r="G18" s="70" t="s">
        <v>115</v>
      </c>
      <c r="H18" s="53"/>
    </row>
    <row r="19" spans="1:8">
      <c r="A19" s="71" t="s">
        <v>50</v>
      </c>
      <c r="B19" s="72" t="str">
        <f>Modelo!K14</f>
        <v/>
      </c>
      <c r="C19" s="73">
        <f>Modelo!I14</f>
        <v>0</v>
      </c>
      <c r="D19" s="53"/>
      <c r="E19" s="71" t="s">
        <v>50</v>
      </c>
      <c r="F19" s="73">
        <f>Modelo!I14</f>
        <v>0</v>
      </c>
      <c r="G19" s="73">
        <f>Modelo!$B$6</f>
        <v>96000000</v>
      </c>
      <c r="H19" s="53"/>
    </row>
    <row r="20" spans="1:8">
      <c r="A20" s="71" t="s">
        <v>168</v>
      </c>
      <c r="B20" s="72">
        <f>Modelo!K15</f>
        <v>3.8095238095238093</v>
      </c>
      <c r="C20" s="73">
        <f>Modelo!I15</f>
        <v>25200000</v>
      </c>
      <c r="D20" s="53"/>
      <c r="E20" s="71" t="s">
        <v>168</v>
      </c>
      <c r="F20" s="73">
        <f>Modelo!I15</f>
        <v>25200000</v>
      </c>
      <c r="G20" s="73">
        <f>Modelo!$B$6</f>
        <v>96000000</v>
      </c>
      <c r="H20" s="53"/>
    </row>
    <row r="21" spans="1:8">
      <c r="A21" s="71" t="s">
        <v>169</v>
      </c>
      <c r="B21" s="72">
        <f>Modelo!K16</f>
        <v>2.5</v>
      </c>
      <c r="C21" s="73">
        <f>Modelo!I16</f>
        <v>38400000</v>
      </c>
      <c r="D21" s="53"/>
      <c r="E21" s="71" t="s">
        <v>169</v>
      </c>
      <c r="F21" s="73">
        <f>Modelo!I16</f>
        <v>38400000</v>
      </c>
      <c r="G21" s="73">
        <f>Modelo!$B$6</f>
        <v>96000000</v>
      </c>
      <c r="H21" s="53"/>
    </row>
    <row r="22" spans="1:8">
      <c r="A22" s="71" t="s">
        <v>170</v>
      </c>
      <c r="B22" s="72">
        <f>Modelo!K17</f>
        <v>1.2121212121212122</v>
      </c>
      <c r="C22" s="73">
        <f>Modelo!I17</f>
        <v>79200000</v>
      </c>
      <c r="D22" s="53"/>
      <c r="E22" s="71" t="s">
        <v>170</v>
      </c>
      <c r="F22" s="73">
        <f>Modelo!I17</f>
        <v>79200000</v>
      </c>
      <c r="G22" s="73">
        <f>Modelo!$B$6</f>
        <v>96000000</v>
      </c>
      <c r="H22" s="53"/>
    </row>
    <row r="23" spans="1:8">
      <c r="A23" s="71" t="s">
        <v>171</v>
      </c>
      <c r="B23" s="72">
        <f>Modelo!K18</f>
        <v>0.83333333333333337</v>
      </c>
      <c r="C23" s="73">
        <f>Modelo!I18</f>
        <v>115200000</v>
      </c>
      <c r="D23" s="53"/>
      <c r="E23" s="71" t="s">
        <v>171</v>
      </c>
      <c r="F23" s="73">
        <f>Modelo!I18</f>
        <v>115200000</v>
      </c>
      <c r="G23" s="73">
        <f>Modelo!$B$6</f>
        <v>96000000</v>
      </c>
      <c r="H23" s="53"/>
    </row>
    <row r="24" spans="1:8">
      <c r="A24" s="53"/>
      <c r="B24" s="53"/>
      <c r="C24" s="53"/>
      <c r="D24" s="53"/>
      <c r="E24" s="53"/>
      <c r="F24" s="53"/>
      <c r="G24" s="53"/>
      <c r="H24" s="53"/>
    </row>
    <row r="25" spans="1:8">
      <c r="A25" s="53"/>
      <c r="B25" s="53"/>
      <c r="C25" s="53"/>
      <c r="D25" s="53"/>
      <c r="E25" s="53"/>
      <c r="F25" s="53"/>
      <c r="G25" s="53"/>
      <c r="H25" s="53"/>
    </row>
    <row r="26" spans="1:8">
      <c r="A26" s="53"/>
      <c r="B26" s="53"/>
      <c r="C26" s="53"/>
      <c r="D26" s="53"/>
      <c r="E26" s="53"/>
      <c r="F26" s="53"/>
      <c r="G26" s="53"/>
      <c r="H26" s="53"/>
    </row>
    <row r="27" spans="1:8">
      <c r="A27" s="53"/>
      <c r="B27" s="53"/>
      <c r="C27" s="53"/>
      <c r="D27" s="53"/>
      <c r="E27" s="53"/>
      <c r="F27" s="53"/>
      <c r="G27" s="53"/>
      <c r="H27" s="53"/>
    </row>
    <row r="28" spans="1:8">
      <c r="A28" s="53"/>
      <c r="B28" s="53"/>
      <c r="C28" s="53"/>
      <c r="D28" s="53"/>
      <c r="E28" s="53"/>
      <c r="F28" s="53"/>
      <c r="G28" s="53"/>
      <c r="H28" s="53"/>
    </row>
    <row r="29" spans="1:8">
      <c r="A29" s="53"/>
      <c r="B29" s="53"/>
      <c r="C29" s="53"/>
      <c r="D29" s="53"/>
      <c r="E29" s="53"/>
      <c r="F29" s="53"/>
      <c r="G29" s="53"/>
      <c r="H29" s="53"/>
    </row>
    <row r="30" spans="1:8">
      <c r="A30" s="53"/>
      <c r="B30" s="53"/>
      <c r="C30" s="53"/>
      <c r="D30" s="53"/>
      <c r="E30" s="53"/>
      <c r="F30" s="53"/>
      <c r="G30" s="53"/>
      <c r="H30" s="53"/>
    </row>
    <row r="31" spans="1:8">
      <c r="A31" s="53"/>
      <c r="B31" s="53"/>
      <c r="C31" s="53"/>
      <c r="D31" s="53"/>
      <c r="E31" s="53"/>
      <c r="F31" s="53"/>
      <c r="G31" s="53"/>
      <c r="H31" s="53"/>
    </row>
    <row r="32" spans="1:8">
      <c r="A32" s="53"/>
      <c r="B32" s="53"/>
      <c r="C32" s="53"/>
      <c r="D32" s="53"/>
      <c r="E32" s="53"/>
      <c r="F32" s="53"/>
      <c r="G32" s="53"/>
      <c r="H32" s="53"/>
    </row>
    <row r="33" spans="1:8">
      <c r="A33" s="53"/>
      <c r="B33" s="53"/>
      <c r="C33" s="53"/>
      <c r="D33" s="53"/>
      <c r="E33" s="53"/>
      <c r="F33" s="53"/>
      <c r="G33" s="53"/>
      <c r="H33" s="53"/>
    </row>
    <row r="34" spans="1:8">
      <c r="A34" s="53"/>
      <c r="B34" s="53"/>
      <c r="C34" s="53"/>
      <c r="D34" s="53"/>
      <c r="E34" s="53"/>
      <c r="F34" s="53"/>
      <c r="G34" s="53"/>
      <c r="H34" s="53"/>
    </row>
    <row r="35" spans="1:8">
      <c r="A35" s="53"/>
      <c r="B35" s="53"/>
      <c r="C35" s="53"/>
      <c r="D35" s="53"/>
      <c r="E35" s="53"/>
      <c r="F35" s="53"/>
      <c r="G35" s="53"/>
      <c r="H35" s="53"/>
    </row>
    <row r="36" spans="1:8">
      <c r="A36" s="53"/>
      <c r="B36" s="53"/>
      <c r="C36" s="53"/>
      <c r="D36" s="53"/>
      <c r="E36" s="53"/>
      <c r="F36" s="53"/>
      <c r="G36" s="53"/>
      <c r="H36" s="53"/>
    </row>
    <row r="37" spans="1:8">
      <c r="A37" s="53"/>
      <c r="B37" s="53"/>
      <c r="C37" s="53"/>
      <c r="D37" s="53"/>
      <c r="E37" s="53"/>
      <c r="F37" s="53"/>
      <c r="G37" s="53"/>
      <c r="H37" s="53"/>
    </row>
    <row r="38" spans="1:8">
      <c r="A38" s="53"/>
      <c r="B38" s="53"/>
      <c r="C38" s="53"/>
      <c r="D38" s="53"/>
      <c r="E38" s="53"/>
      <c r="F38" s="53"/>
      <c r="G38" s="53"/>
      <c r="H38" s="53"/>
    </row>
    <row r="39" spans="1:8">
      <c r="A39" s="53"/>
      <c r="B39" s="53"/>
      <c r="C39" s="53"/>
      <c r="D39" s="53"/>
      <c r="E39" s="53"/>
      <c r="F39" s="53"/>
      <c r="G39" s="53"/>
      <c r="H39" s="53"/>
    </row>
    <row r="40" spans="1:8">
      <c r="A40" s="53"/>
      <c r="B40" s="53"/>
      <c r="C40" s="53"/>
      <c r="D40" s="53"/>
      <c r="E40" s="53"/>
      <c r="F40" s="53"/>
      <c r="G40" s="53"/>
      <c r="H40" s="53"/>
    </row>
    <row r="41" spans="1:8">
      <c r="A41" s="53"/>
      <c r="B41" s="53"/>
      <c r="C41" s="53"/>
      <c r="D41" s="53"/>
      <c r="E41" s="53"/>
      <c r="F41" s="53"/>
      <c r="G41" s="53"/>
      <c r="H41" s="53"/>
    </row>
    <row r="42" spans="1:8">
      <c r="A42" s="53"/>
      <c r="B42" s="53"/>
      <c r="C42" s="53"/>
      <c r="D42" s="53"/>
      <c r="E42" s="53"/>
      <c r="F42" s="53"/>
      <c r="G42" s="53"/>
      <c r="H42" s="53"/>
    </row>
    <row r="43" spans="1:8" ht="17.55" customHeight="1">
      <c r="A43" s="54" t="s">
        <v>193</v>
      </c>
      <c r="B43" s="54"/>
      <c r="C43" s="54"/>
      <c r="D43" s="54"/>
      <c r="E43" s="54"/>
      <c r="F43" s="54"/>
      <c r="G43" s="54"/>
      <c r="H43" s="54"/>
    </row>
    <row r="44" spans="1:8">
      <c r="A44" s="74" t="s">
        <v>194</v>
      </c>
      <c r="B44" s="74"/>
      <c r="C44" s="74"/>
      <c r="D44" s="74"/>
      <c r="E44" s="74"/>
      <c r="F44" s="74"/>
      <c r="G44" s="74"/>
      <c r="H44" s="74"/>
    </row>
    <row r="45" spans="1:8">
      <c r="A45" s="74"/>
      <c r="B45" s="74"/>
      <c r="C45" s="74"/>
      <c r="D45" s="74"/>
      <c r="E45" s="74"/>
      <c r="F45" s="74"/>
      <c r="G45" s="74"/>
      <c r="H45" s="74"/>
    </row>
    <row r="46" spans="1:8">
      <c r="A46" s="74"/>
      <c r="B46" s="74"/>
      <c r="C46" s="74"/>
      <c r="D46" s="74"/>
      <c r="E46" s="74"/>
      <c r="F46" s="74"/>
      <c r="G46" s="74"/>
      <c r="H46" s="74"/>
    </row>
    <row r="47" spans="1:8">
      <c r="A47" s="74"/>
      <c r="B47" s="74"/>
      <c r="C47" s="74"/>
      <c r="D47" s="74"/>
      <c r="E47" s="74"/>
      <c r="F47" s="74"/>
      <c r="G47" s="74"/>
      <c r="H47" s="74"/>
    </row>
    <row r="48" spans="1:8">
      <c r="A48" s="53"/>
      <c r="B48" s="53"/>
      <c r="C48" s="53"/>
      <c r="D48" s="53"/>
      <c r="E48" s="53"/>
      <c r="F48" s="53"/>
      <c r="G48" s="53"/>
      <c r="H48" s="53"/>
    </row>
    <row r="49" spans="1:8">
      <c r="A49" s="53"/>
      <c r="B49" s="53"/>
      <c r="C49" s="53"/>
      <c r="D49" s="53"/>
      <c r="E49" s="53"/>
      <c r="F49" s="53"/>
      <c r="G49" s="53"/>
      <c r="H49" s="53"/>
    </row>
  </sheetData>
  <sheetProtection algorithmName="SHA-512" hashValue="chyEuXGTOPdMAieQk8KxCMY6YHVidUdBJWUf8EexGXAmaTqYtRiephIYJcVjWM7f3OWIiqjsMIg4qDH0to0BYg==" saltValue="NZ2E1/ZKgKnILJlFw+UBAA==" spinCount="100000" sheet="1" objects="1" scenarios="1" formatCells="0" formatColumns="0" formatRows="0" insertColumns="0" insertRows="0" sort="0" autoFilter="0" pivotTables="0"/>
  <mergeCells count="9">
    <mergeCell ref="A43:H43"/>
    <mergeCell ref="A44:H47"/>
    <mergeCell ref="J4:K6"/>
    <mergeCell ref="J7:K7"/>
    <mergeCell ref="A1:H1"/>
    <mergeCell ref="A2:H2"/>
    <mergeCell ref="A4:H4"/>
    <mergeCell ref="A7:H7"/>
    <mergeCell ref="A17:H17"/>
  </mergeCells>
  <conditionalFormatting sqref="A14">
    <cfRule type="expression" dxfId="10" priority="3">
      <formula>$C$14="Crítico"</formula>
    </cfRule>
    <cfRule type="expression" dxfId="9" priority="4">
      <formula>$C$14="Alta presión"</formula>
    </cfRule>
    <cfRule type="expression" dxfId="8" priority="5">
      <formula>$C$14="Vigilar"</formula>
    </cfRule>
    <cfRule type="expression" dxfId="7" priority="6">
      <formula>$C$14="Mayor holgura"</formula>
    </cfRule>
  </conditionalFormatting>
  <conditionalFormatting sqref="B14">
    <cfRule type="cellIs" dxfId="6" priority="2" operator="lessThan">
      <formula>0</formula>
    </cfRule>
  </conditionalFormatting>
  <conditionalFormatting sqref="C14">
    <cfRule type="expression" dxfId="5" priority="7">
      <formula>C14="FALTA INFORMACIÓN"</formula>
    </cfRule>
    <cfRule type="expression" dxfId="4" priority="8">
      <formula>C14="REVISAR"</formula>
    </cfRule>
    <cfRule type="expression" dxfId="3" priority="9">
      <formula>C14="Crítico"</formula>
    </cfRule>
    <cfRule type="expression" dxfId="2" priority="10">
      <formula>C14="Alta presión"</formula>
    </cfRule>
    <cfRule type="expression" dxfId="1" priority="11">
      <formula>C14="Vigilar"</formula>
    </cfRule>
    <cfRule type="expression" dxfId="0" priority="12">
      <formula>C14="Mayor holgura"</formula>
    </cfRule>
  </conditionalFormatting>
  <hyperlinks>
    <hyperlink ref="J7" r:id="rId1" xr:uid="{589FE756-89D8-41D9-9471-8533B5D3B7F0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Escenario inválido" error="Selecciona uno de los escenarios definidos en la hoja Modelo." xr:uid="{00000000-0002-0000-0300-000000000000}">
          <x14:formula1>
            <xm:f>Modelo!$A$14:$A$18</xm:f>
          </x14:formula1>
          <xm:sqref>B8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Modelo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2026-10-07T10:40:49Z</dcterms:modified>
</cp:coreProperties>
</file>