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49162AE-CD8E-4DE4-A142-20D706DDAF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Configuración" sheetId="3" r:id="rId3"/>
    <sheet name="Diseño 2x3" sheetId="4" r:id="rId4"/>
    <sheet name="Registro resultados" sheetId="5" r:id="rId5"/>
    <sheet name="Análisis" sheetId="6" r:id="rId6"/>
    <sheet name="Resume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7" l="1"/>
  <c r="B14" i="5"/>
  <c r="L13" i="5"/>
  <c r="K13" i="5"/>
  <c r="I13" i="5"/>
  <c r="B13" i="5"/>
  <c r="A13" i="5"/>
  <c r="L12" i="5"/>
  <c r="K12" i="5"/>
  <c r="I12" i="5"/>
  <c r="E12" i="5"/>
  <c r="D12" i="5"/>
  <c r="C12" i="5"/>
  <c r="B12" i="5"/>
  <c r="A12" i="5"/>
  <c r="K11" i="5"/>
  <c r="I11" i="5"/>
  <c r="L11" i="5" s="1"/>
  <c r="B11" i="5"/>
  <c r="A11" i="5"/>
  <c r="L10" i="5"/>
  <c r="K10" i="5"/>
  <c r="I10" i="5"/>
  <c r="C10" i="5"/>
  <c r="B10" i="5"/>
  <c r="A10" i="5"/>
  <c r="L9" i="5"/>
  <c r="K9" i="5"/>
  <c r="I9" i="5"/>
  <c r="E9" i="5"/>
  <c r="D9" i="5"/>
  <c r="C9" i="5"/>
  <c r="B9" i="5"/>
  <c r="A9" i="5"/>
  <c r="K8" i="5"/>
  <c r="I8" i="5"/>
  <c r="L8" i="5" s="1"/>
  <c r="C8" i="5"/>
  <c r="B8" i="5"/>
  <c r="A8" i="5"/>
  <c r="L7" i="5"/>
  <c r="K7" i="5"/>
  <c r="I7" i="5"/>
  <c r="B7" i="5"/>
  <c r="A7" i="5"/>
  <c r="L6" i="5"/>
  <c r="K6" i="5"/>
  <c r="I6" i="5"/>
  <c r="E6" i="5"/>
  <c r="D6" i="5"/>
  <c r="C6" i="5"/>
  <c r="B6" i="5"/>
  <c r="A6" i="5"/>
  <c r="B14" i="4"/>
  <c r="H13" i="4"/>
  <c r="E13" i="5" s="1"/>
  <c r="F13" i="4"/>
  <c r="D13" i="5" s="1"/>
  <c r="D13" i="4"/>
  <c r="C13" i="5" s="1"/>
  <c r="H12" i="4"/>
  <c r="F12" i="4"/>
  <c r="D12" i="4"/>
  <c r="H11" i="4"/>
  <c r="E11" i="5" s="1"/>
  <c r="F11" i="4"/>
  <c r="D11" i="5" s="1"/>
  <c r="D11" i="4"/>
  <c r="C11" i="5" s="1"/>
  <c r="H10" i="4"/>
  <c r="E10" i="5" s="1"/>
  <c r="F10" i="4"/>
  <c r="D10" i="5" s="1"/>
  <c r="D10" i="4"/>
  <c r="H9" i="4"/>
  <c r="F9" i="4"/>
  <c r="D9" i="4"/>
  <c r="H8" i="4"/>
  <c r="E8" i="5" s="1"/>
  <c r="F8" i="4"/>
  <c r="D8" i="5" s="1"/>
  <c r="D8" i="4"/>
  <c r="H7" i="4"/>
  <c r="E7" i="5" s="1"/>
  <c r="F7" i="4"/>
  <c r="D7" i="5" s="1"/>
  <c r="D7" i="4"/>
  <c r="C7" i="5" s="1"/>
  <c r="H6" i="4"/>
  <c r="F6" i="4"/>
  <c r="D6" i="4"/>
  <c r="B12" i="3"/>
  <c r="A3" i="6" s="1"/>
  <c r="I9" i="6" l="1"/>
  <c r="I7" i="6"/>
  <c r="H9" i="6"/>
  <c r="J9" i="6" s="1"/>
  <c r="H7" i="6"/>
  <c r="J7" i="6" s="1"/>
  <c r="A3" i="7"/>
  <c r="C9" i="6"/>
  <c r="E9" i="6" s="1"/>
  <c r="I8" i="6"/>
  <c r="C11" i="6"/>
  <c r="E11" i="6" s="1"/>
  <c r="C6" i="6"/>
  <c r="D6" i="6" s="1"/>
  <c r="C8" i="6"/>
  <c r="E8" i="6" s="1"/>
  <c r="C7" i="6"/>
  <c r="E7" i="6" s="1"/>
  <c r="H8" i="6"/>
  <c r="J8" i="6" s="1"/>
  <c r="C10" i="6"/>
  <c r="E10" i="6" s="1"/>
  <c r="D11" i="6" l="1"/>
  <c r="D7" i="6"/>
  <c r="E6" i="6"/>
  <c r="D9" i="6"/>
  <c r="B9" i="7"/>
  <c r="B7" i="7"/>
  <c r="B17" i="7"/>
  <c r="B16" i="7"/>
  <c r="L2" i="7"/>
  <c r="B8" i="7" s="1"/>
  <c r="B14" i="7"/>
  <c r="D8" i="6"/>
  <c r="B15" i="7" s="1"/>
  <c r="D10" i="6"/>
  <c r="B13" i="7" l="1"/>
  <c r="B12" i="7"/>
  <c r="B11" i="7"/>
  <c r="B10" i="7"/>
</calcChain>
</file>

<file path=xl/sharedStrings.xml><?xml version="1.0" encoding="utf-8"?>
<sst xmlns="http://schemas.openxmlformats.org/spreadsheetml/2006/main" count="261" uniqueCount="233">
  <si>
    <t>Plantilla Diseño de Experimentos (DOE) 2³ | InfoExperiencia</t>
  </si>
  <si>
    <t>Objetivo: ayudarte a planificar y analizar un DOE factorial completo con 3 factores y 2 niveles (8 combinaciones). La plantilla calcula efectos principales e interacciones de dos factores. No calcula significancia estadística, p-valores ni sustituye un software especializado.</t>
  </si>
  <si>
    <t>Cómo usar la plantilla</t>
  </si>
  <si>
    <t>1</t>
  </si>
  <si>
    <t>Lee esta hoja y el Glosario antes de editar el archivo.</t>
  </si>
  <si>
    <t>2</t>
  </si>
  <si>
    <t>En Configuración reemplaza el nombre del experimento, la variable de respuesta, el objetivo, los factores y sus dos niveles.</t>
  </si>
  <si>
    <t>3</t>
  </si>
  <si>
    <t>No cambies los códigos -1/+1 del Diseño 2x3. Puedes modificar únicamente el orden de ejecución si necesitas otra aleatorización.</t>
  </si>
  <si>
    <t>4</t>
  </si>
  <si>
    <t>Ejecuta las 8 combinaciones. Mantén comparables las condiciones que no forman parte del experimento.</t>
  </si>
  <si>
    <t>5</t>
  </si>
  <si>
    <t>En Registro resultados sustituye los datos del ejemplo por tus propios resultados. Usa Réplica 1 como mínimo; Réplicas 2 y 3 son opcionales pero recomendables.</t>
  </si>
  <si>
    <t>6</t>
  </si>
  <si>
    <t>Registra la métrica de control si necesitas vigilar que una mejora en la respuesta principal no deteriore otro resultado importante.</t>
  </si>
  <si>
    <t>7</t>
  </si>
  <si>
    <t>Revisa Análisis. Los efectos negativos reducen la respuesta al pasar de -1 a +1; los positivos la aumentan. Un efecto igual o muy cercano a 0 indica poco o ningún cambio promedio estimado.</t>
  </si>
  <si>
    <t>8</t>
  </si>
  <si>
    <t>Usa Resumen para identificar la mejor corrida observada y los efectos de mayor magnitud. Si aparece EMPATE, no asumas una sola configuración ganadora. Si todos los efectos calculados son 0, el Resumen mostrará Ninguno/Ninguna en lugar de elegir arbitrariamente un factor. Corrige cualquier FALTA INFORMACIÓN o REVISAR antes de interpretar.</t>
  </si>
  <si>
    <t>Qué debes editar</t>
  </si>
  <si>
    <t>Hoja</t>
  </si>
  <si>
    <t>Rango</t>
  </si>
  <si>
    <t>Qué reemplazar</t>
  </si>
  <si>
    <t>Qué no debes borrar</t>
  </si>
  <si>
    <t>Configuración</t>
  </si>
  <si>
    <t>B6:B11 y B15:D17</t>
  </si>
  <si>
    <t>Datos generales, nombres de factores y niveles.</t>
  </si>
  <si>
    <t>Códigos A/B/C y estructura de la hoja.</t>
  </si>
  <si>
    <t>Diseño 2x3</t>
  </si>
  <si>
    <t>B6:B13</t>
  </si>
  <si>
    <t>Orden de ejecución si quieres otra secuencia.</t>
  </si>
  <si>
    <t>Códigos -1/+1 y fórmulas de condiciones.</t>
  </si>
  <si>
    <t>Registro resultados</t>
  </si>
  <si>
    <t>F6:H13, J6:J13, M6:M13</t>
  </si>
  <si>
    <t>Réplicas, métrica de control y observaciones.</t>
  </si>
  <si>
    <t>Promedios, vínculos con el diseño y fórmulas.</t>
  </si>
  <si>
    <t>Límites y lectura correcta</t>
  </si>
  <si>
    <t>• La plantilla está diseñada para exactamente 3 factores y 2 niveles (DOE 2³).</t>
  </si>
  <si>
    <t>• Los efectos calculados son descriptivos. No interpretes un efecto como 'estadísticamente significativo' solo por su magnitud.</t>
  </si>
  <si>
    <t>• Si necesitas ANOVA formal, diseños fraccionados, superficie de respuesta, múltiples respuestas o más factores, utiliza software estadístico especializado.</t>
  </si>
  <si>
    <t>• Una buena medición y una ejecución consistente son necesarias para que el DOE tenga sentido.</t>
  </si>
  <si>
    <t>• Las alertas FALTA INFORMACIÓN o REVISAR indican que la plantilla no puede calcular o interpretar con seguridad. Corrige la causa antes de usar Análisis o Resumen.</t>
  </si>
  <si>
    <t>Ejemplo incluido</t>
  </si>
  <si>
    <t>El archivo incluye el caso de una tienda ecommerce que busca reducir el tiempo de preparación de pedidos. Factores: método de picking, organización de la estación y momento de preparación de etiquetas. No crees hojas nuevas para empezar: borra únicamente los datos de ejemplo indicados arriba y sustitúyelos por los de tu experimento.</t>
  </si>
  <si>
    <t>Referencia metodológica</t>
  </si>
  <si>
    <t>NIST Engineering Statistics Handbook – Process Improvement / Design of Experiments: https://www.itl.nist.gov/div898/handbook/pri/pri.htm</t>
  </si>
  <si>
    <t>Glosario DOE</t>
  </si>
  <si>
    <t>Término</t>
  </si>
  <si>
    <t>Definición simple</t>
  </si>
  <si>
    <t>Cómo aparece en la plantilla</t>
  </si>
  <si>
    <t>Nota práctica</t>
  </si>
  <si>
    <t>DOE / Diseño de Experimentos</t>
  </si>
  <si>
    <t>Método para modificar factores de forma planificada y medir cómo afectan una respuesta.</t>
  </si>
  <si>
    <t>Estructura completa del archivo.</t>
  </si>
  <si>
    <t>Sirve para aprender sobre efectos e interacciones.</t>
  </si>
  <si>
    <t>Factor</t>
  </si>
  <si>
    <t>Variable que se modifica deliberadamente.</t>
  </si>
  <si>
    <t>Factores A, B y C.</t>
  </si>
  <si>
    <t>Debe poder controlarse durante el experimento.</t>
  </si>
  <si>
    <t>Nivel</t>
  </si>
  <si>
    <t>Condición o valor probado para un factor.</t>
  </si>
  <si>
    <t>Nivel -1 y nivel +1.</t>
  </si>
  <si>
    <t>Los códigos no significan malo/bueno.</t>
  </si>
  <si>
    <t>Variable de respuesta</t>
  </si>
  <si>
    <t>Resultado principal que quieres explicar o mejorar.</t>
  </si>
  <si>
    <t>Ejemplo: tiempo por pedido.</t>
  </si>
  <si>
    <t>Debe medirse de forma consistente.</t>
  </si>
  <si>
    <t>Métrica de control</t>
  </si>
  <si>
    <t>Resultado secundario que vigilas para evitar una mejora aparente con efectos negativos.</t>
  </si>
  <si>
    <t>Ejemplo: % de pedidos con error.</t>
  </si>
  <si>
    <t>Es opcional.</t>
  </si>
  <si>
    <t>Corrida</t>
  </si>
  <si>
    <t>Una combinación específica de niveles de los factores.</t>
  </si>
  <si>
    <t>8 corridas del diseño 2³.</t>
  </si>
  <si>
    <t>Cada corrida debe ejecutarse bajo las condiciones definidas.</t>
  </si>
  <si>
    <t>Réplica</t>
  </si>
  <si>
    <t>Repetición independiente de una corrida.</t>
  </si>
  <si>
    <t>Réplicas 1, 2 y 3.</t>
  </si>
  <si>
    <t>Ayuda a observar variabilidad experimental.</t>
  </si>
  <si>
    <t>Aleatorización</t>
  </si>
  <si>
    <t>Ejecución de las corridas en un orden no sistemático.</t>
  </si>
  <si>
    <t>Columna Orden de ejecución.</t>
  </si>
  <si>
    <t>Reduce el riesgo de confundir efectos con hora, turno o deriva.</t>
  </si>
  <si>
    <t>Bloque</t>
  </si>
  <si>
    <t>Grupo de corridas asociado a una fuente conocida de variación.</t>
  </si>
  <si>
    <t>No se calcula automáticamente.</t>
  </si>
  <si>
    <t>Ejemplo: turno o día. Esta plantilla lo trata solo como concepto.</t>
  </si>
  <si>
    <t>Diseño factorial completo</t>
  </si>
  <si>
    <t>Diseño que evalúa todas las combinaciones de niveles.</t>
  </si>
  <si>
    <t>DOE 2³.</t>
  </si>
  <si>
    <t>Con 3 factores a 2 niveles hay 8 combinaciones.</t>
  </si>
  <si>
    <t>2³</t>
  </si>
  <si>
    <t>Dos niveles elevados a tres factores.</t>
  </si>
  <si>
    <t>8 combinaciones.</t>
  </si>
  <si>
    <t>2 × 2 × 2 = 8.</t>
  </si>
  <si>
    <t>Código -1 / +1</t>
  </si>
  <si>
    <t>Forma estándar de representar los dos niveles de un factor.</t>
  </si>
  <si>
    <t>Columnas de código en Diseño 2x3.</t>
  </si>
  <si>
    <t>Permite calcular efectos de forma simple.</t>
  </si>
  <si>
    <t>Efecto principal</t>
  </si>
  <si>
    <t>Cambio promedio de la respuesta al pasar de -1 a +1 para un factor.</t>
  </si>
  <si>
    <t>Efectos A, B y C.</t>
  </si>
  <si>
    <t>El signo indica dirección; la magnitud indica tamaño. Un efecto de 0 indica ausencia de cambio promedio estimado.</t>
  </si>
  <si>
    <t>Interacción</t>
  </si>
  <si>
    <t>Ocurre cuando el efecto de un factor depende del nivel de otro.</t>
  </si>
  <si>
    <t>A×B, A×C y B×C.</t>
  </si>
  <si>
    <t>No debe confundirse con significancia estadística.</t>
  </si>
  <si>
    <t>Magnitud absoluta</t>
  </si>
  <si>
    <t>Valor del efecto ignorando su signo.</t>
  </si>
  <si>
    <t>Columna Magnitud.</t>
  </si>
  <si>
    <t>Ayuda a comparar tamaños de efectos. Si todas las magnitudes son 0, no existe un efecto mayor que los demás.</t>
  </si>
  <si>
    <t>Promedio de respuesta</t>
  </si>
  <si>
    <t>Media de las réplicas registradas en una corrida.</t>
  </si>
  <si>
    <t>Registro resultados.</t>
  </si>
  <si>
    <t>Las celdas vacías de réplicas opcionales no afectan el promedio.</t>
  </si>
  <si>
    <t>Mejor corrida observada</t>
  </si>
  <si>
    <t>Combinación con el menor o mayor promedio según el objetivo.</t>
  </si>
  <si>
    <t>Resumen.</t>
  </si>
  <si>
    <t>Debe confirmarse antes de implementar. Si varias corridas empatan en el mejor resultado, el Resumen muestra EMPATE y no elige arbitrariamente una configuración.</t>
  </si>
  <si>
    <t>Prueba de confirmación</t>
  </si>
  <si>
    <t>Nueva ejecución de la configuración seleccionada.</t>
  </si>
  <si>
    <t>Recomendación del Resumen.</t>
  </si>
  <si>
    <t>Verifica que el resultado se reproduzca.</t>
  </si>
  <si>
    <t>ANOVA</t>
  </si>
  <si>
    <t>Análisis de varianza usado para evaluar fuentes de variación en un modelo estadístico.</t>
  </si>
  <si>
    <t>No se calcula en esta versión.</t>
  </si>
  <si>
    <t>Requiere un diseño y una estimación de error apropiados.</t>
  </si>
  <si>
    <t>Error experimental</t>
  </si>
  <si>
    <t>Variación que permanece después de considerar los factores estudiados.</t>
  </si>
  <si>
    <t>No se estima formalmente.</t>
  </si>
  <si>
    <t>Las réplicas ayudan a estudiarlo.</t>
  </si>
  <si>
    <t>Rango de réplicas</t>
  </si>
  <si>
    <t>Diferencia entre el valor máximo y mínimo de las réplicas de una corrida.</t>
  </si>
  <si>
    <t>Columna Rango réplicas en Registro resultados.</t>
  </si>
  <si>
    <t>Es una señal descriptiva simple. Queda vacío con menos de 2 réplicas y no sustituye varianza, error experimental ni ANOVA.</t>
  </si>
  <si>
    <t>Configuración del experimento</t>
  </si>
  <si>
    <t>Edita únicamente las celdas claras. Esta versión trabaja con 3 factores y 2 niveles. El ejemplo está cargado para que puedas comprender la lógica antes de sustituirlo.</t>
  </si>
  <si>
    <t>Nombre del experimento</t>
  </si>
  <si>
    <t>Reducir tiempo de preparación de pedidos</t>
  </si>
  <si>
    <t>Objetivo de la respuesta</t>
  </si>
  <si>
    <t>Minimizar</t>
  </si>
  <si>
    <t>Tiempo promedio por pedido</t>
  </si>
  <si>
    <t>Unidad de respuesta</t>
  </si>
  <si>
    <t>min</t>
  </si>
  <si>
    <t>Métrica de control (opcional)</t>
  </si>
  <si>
    <t>% pedidos con error</t>
  </si>
  <si>
    <t>Unidad métrica control</t>
  </si>
  <si>
    <t>%</t>
  </si>
  <si>
    <t>Estado configuración</t>
  </si>
  <si>
    <t>Factores y niveles</t>
  </si>
  <si>
    <t>Código</t>
  </si>
  <si>
    <t>Nivel -1</t>
  </si>
  <si>
    <t>Nivel +1</t>
  </si>
  <si>
    <t>A</t>
  </si>
  <si>
    <t>Método de picking</t>
  </si>
  <si>
    <t>Pedido por pedido</t>
  </si>
  <si>
    <t>Picking por lotes</t>
  </si>
  <si>
    <t>B</t>
  </si>
  <si>
    <t>Organización de estación</t>
  </si>
  <si>
    <t>Estación actual</t>
  </si>
  <si>
    <t>Estación estandarizada</t>
  </si>
  <si>
    <t>C</t>
  </si>
  <si>
    <t>Preparación de etiquetas</t>
  </si>
  <si>
    <t>Después de empacar</t>
  </si>
  <si>
    <t>Antes del empaque</t>
  </si>
  <si>
    <t>Consejo: elige factores que puedas modificar de forma controlada y niveles suficientemente diferentes para generar información útil, sin llevar el proceso a condiciones inseguras o poco realistas.</t>
  </si>
  <si>
    <t>Diseño factorial completo 2³</t>
  </si>
  <si>
    <t>Las 8 combinaciones están definidas automáticamente. No cambies los códigos -1/+1. Usa 'Orden de ejecución' para realizar las corridas en una secuencia aleatorizada sin mover las filas.</t>
  </si>
  <si>
    <t>Orden de ejecución</t>
  </si>
  <si>
    <t>A código</t>
  </si>
  <si>
    <t>A condición</t>
  </si>
  <si>
    <t>B código</t>
  </si>
  <si>
    <t>B condición</t>
  </si>
  <si>
    <t>C código</t>
  </si>
  <si>
    <t>C condición</t>
  </si>
  <si>
    <t>Estado orden</t>
  </si>
  <si>
    <t>Importante: si cambias el orden de ejecución, usa cada número del 1 al 8 una sola vez. No uses la columna 'Corrida' como secuencia operativa; sirve para conservar la estructura matemática del diseño.</t>
  </si>
  <si>
    <t>Registro de resultados</t>
  </si>
  <si>
    <t>Sustituye los resultados del ejemplo por tus datos. Réplica 1 es el mínimo; Réplicas 2 y 3 son opcionales. El promedio se calcula automáticamente. Registra una métrica de control si quieres vigilar calidad, errores u otro resultado secundario.</t>
  </si>
  <si>
    <t>Orden</t>
  </si>
  <si>
    <t>Factor A</t>
  </si>
  <si>
    <t>Factor B</t>
  </si>
  <si>
    <t>Factor C</t>
  </si>
  <si>
    <t>Réplica 1</t>
  </si>
  <si>
    <t>Réplica 2</t>
  </si>
  <si>
    <t>Réplica 3</t>
  </si>
  <si>
    <t>Promedio respuesta</t>
  </si>
  <si>
    <t>Métrica control</t>
  </si>
  <si>
    <t>Estado réplicas</t>
  </si>
  <si>
    <t>Rango réplicas</t>
  </si>
  <si>
    <t>Observaciones</t>
  </si>
  <si>
    <t>Condición base</t>
  </si>
  <si>
    <t>Mejora moderada</t>
  </si>
  <si>
    <t>Estación mejora el flujo</t>
  </si>
  <si>
    <t>Combinación A+B</t>
  </si>
  <si>
    <t>Etiquetas antes</t>
  </si>
  <si>
    <t>A+C</t>
  </si>
  <si>
    <t>B+C</t>
  </si>
  <si>
    <t>Mejor tiempo observado</t>
  </si>
  <si>
    <t>Estado datos</t>
  </si>
  <si>
    <t>Interpretación del rango de réplicas: es solo una señal descriptiva de dispersión dentro de cada corrida. No sustituye una estimación formal del error experimental ni un ANOVA.</t>
  </si>
  <si>
    <t>Análisis de efectos e interacciones</t>
  </si>
  <si>
    <t>Efecto</t>
  </si>
  <si>
    <t>Tipo</t>
  </si>
  <si>
    <t>Estimación</t>
  </si>
  <si>
    <t>Magnitud</t>
  </si>
  <si>
    <t>Lectura</t>
  </si>
  <si>
    <t>Promedios por nivel</t>
  </si>
  <si>
    <t>Principal</t>
  </si>
  <si>
    <t>Promedio -1</t>
  </si>
  <si>
    <t>Promedio +1</t>
  </si>
  <si>
    <t>A×B</t>
  </si>
  <si>
    <t>A×C</t>
  </si>
  <si>
    <t>B×C</t>
  </si>
  <si>
    <t>Cómo leer los efectos: un efecto principal negativo indica que la respuesta disminuye al pasar de nivel -1 a +1; uno positivo indica que aumenta. Para interacciones, el signo describe dirección matemática, pero la magnitud y el patrón deben interpretarse junto con los efectos principales. Esta plantilla no calcula significancia estadística.</t>
  </si>
  <si>
    <t>Resumen para tomar una decisión</t>
  </si>
  <si>
    <t>Indicador</t>
  </si>
  <si>
    <t>Resultado</t>
  </si>
  <si>
    <t>Objetivo</t>
  </si>
  <si>
    <t>Promedio general</t>
  </si>
  <si>
    <t>Resultado mejor corrida</t>
  </si>
  <si>
    <t>Factor A en mejor corrida</t>
  </si>
  <si>
    <t>Factor B en mejor corrida</t>
  </si>
  <si>
    <t>Factor C en mejor corrida</t>
  </si>
  <si>
    <t>Métrica control mejor corrida</t>
  </si>
  <si>
    <t>Mayor efecto principal</t>
  </si>
  <si>
    <t>Magnitud efecto principal</t>
  </si>
  <si>
    <t>Mayor interacción</t>
  </si>
  <si>
    <t>Magnitud interacción</t>
  </si>
  <si>
    <t>Recomendación de uso</t>
  </si>
  <si>
    <t>Usa la mejor corrida observada como candidata, no como conclusión definitiva. Repite la configuración seleccionada en una prueba de confirmación, vigila la métrica de control y documenta cualquier condición externa relevante. Si necesitas significancia estadística, ANOVA formal o diseños más complejos, continúa con una herramienta estadística especializada.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</si>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</sst>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>
    <font>
      <sz val="11"/>
      <name val="Carlito"/>
    </font>
    <font>
      <b/>
      <sz val="16"/>
      <color rgb="FFFFFFFF"/>
      <name val="Carlito"/>
    </font>
    <font>
      <sz val="11"/>
      <color rgb="FF1F2937"/>
      <name val="Carlito"/>
    </font>
    <font>
      <b/>
      <sz val="11"/>
      <color rgb="FFFFFFFF"/>
      <name val="Carlito"/>
    </font>
    <font>
      <sz val="10"/>
      <color rgb="FF1F2937"/>
      <name val="Carlito"/>
    </font>
    <font>
      <b/>
      <sz val="10"/>
      <color rgb="FF0B1F3A"/>
      <name val="Carlito"/>
    </font>
    <font>
      <sz val="9"/>
      <color rgb="FF0B1F3A"/>
      <name val="Carlito"/>
    </font>
    <font>
      <b/>
      <sz val="10"/>
      <color rgb="FFFFFFFF"/>
      <name val="Carlito"/>
    </font>
    <font>
      <b/>
      <sz val="11"/>
      <color rgb="FF0B1F3A"/>
      <name val="Carlito"/>
    </font>
    <font>
      <sz val="1"/>
      <color rgb="FFFFFFFF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5F8FC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E6BC47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4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2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/>
    </xf>
    <xf numFmtId="0" fontId="5" fillId="6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4" fillId="3" borderId="18" xfId="1" applyFont="1" applyFill="1" applyBorder="1" applyAlignment="1">
      <alignment horizontal="center" vertical="center"/>
    </xf>
    <xf numFmtId="0" fontId="14" fillId="3" borderId="19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0" fillId="3" borderId="0" xfId="0" applyFill="1" applyAlignment="1">
      <alignment wrapText="1"/>
    </xf>
    <xf numFmtId="0" fontId="4" fillId="4" borderId="0" xfId="0" applyFont="1" applyFill="1" applyAlignment="1">
      <alignment wrapText="1"/>
    </xf>
    <xf numFmtId="0" fontId="4" fillId="8" borderId="10" xfId="0" applyFont="1" applyFill="1" applyBorder="1" applyAlignment="1">
      <alignment vertical="top" wrapText="1"/>
    </xf>
    <xf numFmtId="0" fontId="4" fillId="8" borderId="2" xfId="0" applyFont="1" applyFill="1" applyBorder="1" applyAlignment="1">
      <alignment vertical="top" wrapText="1"/>
    </xf>
    <xf numFmtId="0" fontId="4" fillId="8" borderId="0" xfId="0" applyFont="1" applyFill="1" applyAlignment="1">
      <alignment vertical="top" wrapText="1"/>
    </xf>
    <xf numFmtId="0" fontId="4" fillId="8" borderId="4" xfId="0" applyFont="1" applyFill="1" applyBorder="1" applyAlignment="1">
      <alignment vertical="top" wrapText="1"/>
    </xf>
    <xf numFmtId="0" fontId="4" fillId="8" borderId="11" xfId="0" applyFont="1" applyFill="1" applyBorder="1" applyAlignment="1">
      <alignment vertical="top" wrapText="1"/>
    </xf>
    <xf numFmtId="0" fontId="4" fillId="8" borderId="6" xfId="0" applyFont="1" applyFill="1" applyBorder="1" applyAlignment="1">
      <alignment vertical="top" wrapText="1"/>
    </xf>
    <xf numFmtId="0" fontId="0" fillId="4" borderId="0" xfId="0" applyFill="1" applyAlignment="1">
      <alignment wrapText="1"/>
    </xf>
    <xf numFmtId="2" fontId="4" fillId="3" borderId="10" xfId="0" applyNumberFormat="1" applyFont="1" applyFill="1" applyBorder="1" applyAlignment="1">
      <alignment vertical="top" wrapText="1"/>
    </xf>
    <xf numFmtId="164" fontId="4" fillId="8" borderId="10" xfId="0" applyNumberFormat="1" applyFont="1" applyFill="1" applyBorder="1" applyAlignment="1">
      <alignment vertical="top" wrapText="1"/>
    </xf>
    <xf numFmtId="0" fontId="4" fillId="3" borderId="10" xfId="0" applyFont="1" applyFill="1" applyBorder="1" applyAlignment="1">
      <alignment horizontal="center" vertical="top" wrapText="1"/>
    </xf>
    <xf numFmtId="2" fontId="4" fillId="3" borderId="0" xfId="0" applyNumberFormat="1" applyFont="1" applyFill="1" applyAlignment="1">
      <alignment vertical="top" wrapText="1"/>
    </xf>
    <xf numFmtId="164" fontId="4" fillId="8" borderId="0" xfId="0" applyNumberFormat="1" applyFont="1" applyFill="1" applyAlignment="1">
      <alignment vertical="top" wrapText="1"/>
    </xf>
    <xf numFmtId="0" fontId="4" fillId="3" borderId="0" xfId="0" applyFont="1" applyFill="1" applyAlignment="1">
      <alignment horizontal="center" vertical="top" wrapText="1"/>
    </xf>
    <xf numFmtId="2" fontId="4" fillId="3" borderId="11" xfId="0" applyNumberFormat="1" applyFont="1" applyFill="1" applyBorder="1" applyAlignment="1">
      <alignment vertical="top" wrapText="1"/>
    </xf>
    <xf numFmtId="164" fontId="4" fillId="8" borderId="11" xfId="0" applyNumberFormat="1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top" wrapText="1"/>
    </xf>
    <xf numFmtId="0" fontId="1" fillId="2" borderId="0" xfId="0" applyFont="1" applyFill="1" applyAlignment="1" applyProtection="1">
      <alignment horizontal="left" vertical="center"/>
      <protection locked="0"/>
    </xf>
    <xf numFmtId="0" fontId="0" fillId="3" borderId="0" xfId="0" applyFill="1" applyProtection="1">
      <protection locked="0"/>
    </xf>
    <xf numFmtId="0" fontId="4" fillId="4" borderId="0" xfId="0" applyFont="1" applyFill="1" applyAlignment="1" applyProtection="1">
      <alignment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5" fillId="8" borderId="2" xfId="0" applyFont="1" applyFill="1" applyBorder="1" applyAlignment="1" applyProtection="1">
      <alignment vertical="top" wrapText="1"/>
      <protection locked="0"/>
    </xf>
    <xf numFmtId="0" fontId="7" fillId="5" borderId="3" xfId="0" applyFont="1" applyFill="1" applyBorder="1" applyAlignment="1" applyProtection="1">
      <alignment vertical="top" wrapText="1"/>
      <protection locked="0"/>
    </xf>
    <xf numFmtId="0" fontId="5" fillId="8" borderId="4" xfId="0" applyFont="1" applyFill="1" applyBorder="1" applyAlignment="1" applyProtection="1">
      <alignment vertical="top" wrapText="1"/>
      <protection locked="0"/>
    </xf>
    <xf numFmtId="0" fontId="7" fillId="5" borderId="5" xfId="0" applyFont="1" applyFill="1" applyBorder="1" applyAlignment="1" applyProtection="1">
      <alignment vertical="top" wrapText="1"/>
      <protection locked="0"/>
    </xf>
    <xf numFmtId="0" fontId="5" fillId="8" borderId="6" xfId="0" applyFont="1" applyFill="1" applyBorder="1" applyAlignment="1" applyProtection="1">
      <alignment vertical="top" wrapText="1"/>
      <protection locked="0"/>
    </xf>
    <xf numFmtId="0" fontId="0" fillId="3" borderId="0" xfId="0" applyFill="1" applyAlignment="1" applyProtection="1">
      <alignment wrapText="1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4" fillId="8" borderId="10" xfId="0" applyFont="1" applyFill="1" applyBorder="1" applyAlignment="1" applyProtection="1">
      <alignment vertical="top" wrapText="1"/>
      <protection locked="0"/>
    </xf>
    <xf numFmtId="0" fontId="4" fillId="8" borderId="2" xfId="0" applyFont="1" applyFill="1" applyBorder="1" applyAlignment="1" applyProtection="1">
      <alignment vertical="top" wrapText="1"/>
      <protection locked="0"/>
    </xf>
    <xf numFmtId="0" fontId="5" fillId="6" borderId="3" xfId="0" applyFont="1" applyFill="1" applyBorder="1" applyAlignment="1" applyProtection="1">
      <alignment vertical="top" wrapText="1"/>
      <protection locked="0"/>
    </xf>
    <xf numFmtId="0" fontId="4" fillId="8" borderId="0" xfId="0" applyFont="1" applyFill="1" applyAlignment="1" applyProtection="1">
      <alignment vertical="top" wrapText="1"/>
      <protection locked="0"/>
    </xf>
    <xf numFmtId="0" fontId="4" fillId="8" borderId="4" xfId="0" applyFont="1" applyFill="1" applyBorder="1" applyAlignment="1" applyProtection="1">
      <alignment vertical="top" wrapText="1"/>
      <protection locked="0"/>
    </xf>
    <xf numFmtId="0" fontId="5" fillId="6" borderId="5" xfId="0" applyFont="1" applyFill="1" applyBorder="1" applyAlignment="1" applyProtection="1">
      <alignment vertical="top" wrapText="1"/>
      <protection locked="0"/>
    </xf>
    <xf numFmtId="0" fontId="4" fillId="8" borderId="11" xfId="0" applyFont="1" applyFill="1" applyBorder="1" applyAlignment="1" applyProtection="1">
      <alignment vertical="top" wrapText="1"/>
      <protection locked="0"/>
    </xf>
    <xf numFmtId="0" fontId="4" fillId="8" borderId="6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4" fillId="6" borderId="10" xfId="0" applyFont="1" applyFill="1" applyBorder="1" applyAlignment="1" applyProtection="1">
      <alignment vertical="top" wrapText="1"/>
      <protection locked="0"/>
    </xf>
    <xf numFmtId="0" fontId="4" fillId="3" borderId="10" xfId="0" applyFont="1" applyFill="1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vertical="top" wrapText="1"/>
      <protection locked="0"/>
    </xf>
    <xf numFmtId="0" fontId="5" fillId="3" borderId="3" xfId="0" applyFont="1" applyFill="1" applyBorder="1" applyAlignment="1" applyProtection="1">
      <alignment vertical="top" wrapText="1"/>
      <protection locked="0"/>
    </xf>
    <xf numFmtId="0" fontId="4" fillId="6" borderId="0" xfId="0" applyFont="1" applyFill="1" applyAlignment="1" applyProtection="1">
      <alignment vertical="top" wrapText="1"/>
      <protection locked="0"/>
    </xf>
    <xf numFmtId="0" fontId="4" fillId="3" borderId="0" xfId="0" applyFont="1" applyFill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vertical="top" wrapText="1"/>
      <protection locked="0"/>
    </xf>
    <xf numFmtId="0" fontId="4" fillId="6" borderId="11" xfId="0" applyFont="1" applyFill="1" applyBorder="1" applyAlignment="1" applyProtection="1">
      <alignment vertical="top" wrapText="1"/>
      <protection locked="0"/>
    </xf>
    <xf numFmtId="0" fontId="4" fillId="3" borderId="11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wrapText="1"/>
      <protection locked="0"/>
    </xf>
    <xf numFmtId="0" fontId="8" fillId="9" borderId="0" xfId="0" applyFont="1" applyFill="1" applyAlignment="1" applyProtection="1">
      <alignment horizontal="center" wrapText="1"/>
      <protection locked="0"/>
    </xf>
    <xf numFmtId="0" fontId="8" fillId="9" borderId="0" xfId="0" applyFont="1" applyFill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2" fontId="4" fillId="3" borderId="10" xfId="0" applyNumberFormat="1" applyFont="1" applyFill="1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2" fontId="4" fillId="3" borderId="0" xfId="0" applyNumberFormat="1" applyFont="1" applyFill="1" applyAlignment="1" applyProtection="1">
      <alignment vertical="top" wrapText="1"/>
      <protection locked="0"/>
    </xf>
    <xf numFmtId="2" fontId="4" fillId="3" borderId="2" xfId="0" applyNumberFormat="1" applyFont="1" applyFill="1" applyBorder="1" applyAlignment="1" applyProtection="1">
      <alignment vertical="top" wrapText="1"/>
      <protection locked="0"/>
    </xf>
    <xf numFmtId="2" fontId="4" fillId="3" borderId="4" xfId="0" applyNumberFormat="1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vertical="top" wrapText="1"/>
      <protection locked="0"/>
    </xf>
    <xf numFmtId="2" fontId="4" fillId="3" borderId="11" xfId="0" applyNumberFormat="1" applyFont="1" applyFill="1" applyBorder="1" applyAlignment="1" applyProtection="1">
      <alignment vertical="top" wrapText="1"/>
      <protection locked="0"/>
    </xf>
    <xf numFmtId="2" fontId="4" fillId="3" borderId="6" xfId="0" applyNumberFormat="1" applyFont="1" applyFill="1" applyBorder="1" applyAlignment="1" applyProtection="1">
      <alignment vertical="top" wrapText="1"/>
      <protection locked="0"/>
    </xf>
    <xf numFmtId="0" fontId="9" fillId="3" borderId="0" xfId="0" applyFont="1" applyFill="1" applyProtection="1">
      <protection locked="0"/>
    </xf>
    <xf numFmtId="164" fontId="4" fillId="3" borderId="4" xfId="0" applyNumberFormat="1" applyFont="1" applyFill="1" applyBorder="1" applyAlignment="1" applyProtection="1">
      <alignment vertical="top" wrapText="1"/>
      <protection locked="0"/>
    </xf>
  </cellXfs>
  <cellStyles count="2">
    <cellStyle name="Hipervínculo" xfId="1" builtinId="8"/>
    <cellStyle name="Normal" xfId="0" builtinId="0"/>
  </cellStyles>
  <dxfs count="13">
    <dxf>
      <font>
        <b/>
        <color rgb="FF9C0006"/>
      </font>
      <fill>
        <patternFill>
          <bgColor rgb="FFFCE4D6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0B1F3A"/>
      </font>
      <fill>
        <patternFill>
          <bgColor rgb="FFE8F5E9"/>
        </patternFill>
      </fill>
    </dxf>
    <dxf>
      <font>
        <b/>
        <color rgb="FF0B1F3A"/>
      </font>
      <fill>
        <patternFill>
          <bgColor rgb="FFE8F5E9"/>
        </patternFill>
      </fill>
    </dxf>
    <dxf>
      <fill>
        <patternFill>
          <bgColor rgb="FFFDECEC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375623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Efectos estimados del DOE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Efecto</c:v>
          </c:tx>
          <c:invertIfNegative val="1"/>
          <c:cat>
            <c:strRef>
              <c:f>Análisis!$A$6:$A$11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A×B</c:v>
                </c:pt>
                <c:pt idx="4">
                  <c:v>A×C</c:v>
                </c:pt>
                <c:pt idx="5">
                  <c:v>B×C</c:v>
                </c:pt>
              </c:strCache>
            </c:strRef>
          </c:cat>
          <c:val>
            <c:numRef>
              <c:f>Análisis!$C$6:$C$11</c:f>
              <c:numCache>
                <c:formatCode>0.00</c:formatCode>
                <c:ptCount val="6"/>
                <c:pt idx="0">
                  <c:v>-1.65</c:v>
                </c:pt>
                <c:pt idx="1">
                  <c:v>-2.35</c:v>
                </c:pt>
                <c:pt idx="2">
                  <c:v>-0.8</c:v>
                </c:pt>
                <c:pt idx="3">
                  <c:v>-0.85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76-4155-BE4B-D484603BA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1806232</xdr:colOff>
      <xdr:row>2</xdr:row>
      <xdr:rowOff>131445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392D14-6FD6-4B9E-8396-D16585203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06200" y="0"/>
          <a:ext cx="209579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1621447</xdr:colOff>
      <xdr:row>2</xdr:row>
      <xdr:rowOff>131445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A0FA0B-B77F-477C-8A38-3C5F07FF9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63200" y="0"/>
          <a:ext cx="2105317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1750987</xdr:colOff>
      <xdr:row>2</xdr:row>
      <xdr:rowOff>131445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413FDD-EC63-4F04-9E70-868B412F9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0"/>
          <a:ext cx="2093887" cy="6115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1735747</xdr:colOff>
      <xdr:row>2</xdr:row>
      <xdr:rowOff>135255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F37B2B-009D-4BE7-BCF9-53A6B816C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72800" y="0"/>
          <a:ext cx="2093887" cy="6115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1678597</xdr:colOff>
      <xdr:row>2</xdr:row>
      <xdr:rowOff>131445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F58AEB-CC2F-4EAF-99D2-FDC2CDF0F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0" y="0"/>
          <a:ext cx="2093887" cy="60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12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0</xdr:row>
      <xdr:rowOff>0</xdr:rowOff>
    </xdr:from>
    <xdr:to>
      <xdr:col>13</xdr:col>
      <xdr:colOff>1659547</xdr:colOff>
      <xdr:row>2</xdr:row>
      <xdr:rowOff>135255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427978-30CD-424F-949B-364BA94D0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11200" y="0"/>
          <a:ext cx="2097697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infoexperiencia.com/sistemas-premiu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H15" sqref="H15"/>
    </sheetView>
  </sheetViews>
  <sheetFormatPr baseColWidth="10" defaultColWidth="8.796875" defaultRowHeight="13.8"/>
  <cols>
    <col min="1" max="1" width="10" style="2" customWidth="1"/>
    <col min="2" max="2" width="34" style="2" customWidth="1"/>
    <col min="3" max="3" width="31" style="2" customWidth="1"/>
    <col min="4" max="4" width="40.09765625" style="2" customWidth="1"/>
    <col min="5" max="5" width="18.59765625" style="2" customWidth="1"/>
    <col min="6" max="6" width="17.296875" style="2" customWidth="1"/>
    <col min="7" max="7" width="3.8984375" style="2" customWidth="1"/>
    <col min="8" max="8" width="33.8984375" style="2" customWidth="1"/>
    <col min="9" max="9" width="38.59765625" style="2" customWidth="1"/>
    <col min="10" max="16384" width="8.796875" style="2"/>
  </cols>
  <sheetData>
    <row r="1" spans="1:9" ht="24" customHeight="1">
      <c r="A1" s="1" t="s">
        <v>0</v>
      </c>
      <c r="B1" s="1"/>
      <c r="C1" s="1"/>
      <c r="D1" s="1"/>
      <c r="E1" s="1"/>
      <c r="F1" s="1"/>
    </row>
    <row r="2" spans="1:9">
      <c r="A2" s="3"/>
      <c r="B2" s="3"/>
      <c r="C2" s="3"/>
      <c r="D2" s="3"/>
      <c r="E2" s="3"/>
      <c r="F2" s="3"/>
    </row>
    <row r="3" spans="1:9">
      <c r="A3" s="4" t="s">
        <v>1</v>
      </c>
      <c r="B3" s="4"/>
      <c r="C3" s="4"/>
      <c r="D3" s="4"/>
      <c r="E3" s="4"/>
      <c r="F3" s="4"/>
    </row>
    <row r="4" spans="1:9" ht="14.4" thickBot="1">
      <c r="A4" s="4"/>
      <c r="B4" s="4"/>
      <c r="C4" s="4"/>
      <c r="D4" s="4"/>
      <c r="E4" s="4"/>
      <c r="F4" s="4"/>
    </row>
    <row r="5" spans="1:9" ht="25.2" customHeight="1">
      <c r="A5" s="4"/>
      <c r="B5" s="4"/>
      <c r="C5" s="4"/>
      <c r="D5" s="4"/>
      <c r="E5" s="4"/>
      <c r="F5" s="4"/>
      <c r="H5" s="30" t="s">
        <v>231</v>
      </c>
      <c r="I5" s="31"/>
    </row>
    <row r="6" spans="1:9" ht="25.2" customHeight="1">
      <c r="A6" s="3"/>
      <c r="B6" s="3"/>
      <c r="C6" s="3"/>
      <c r="D6" s="3"/>
      <c r="E6" s="3"/>
      <c r="F6" s="3"/>
      <c r="H6" s="32"/>
      <c r="I6" s="33"/>
    </row>
    <row r="7" spans="1:9" ht="25.2" customHeight="1" thickBot="1">
      <c r="A7" s="5" t="s">
        <v>2</v>
      </c>
      <c r="B7" s="5"/>
      <c r="C7" s="5"/>
      <c r="D7" s="5"/>
      <c r="E7" s="5"/>
      <c r="F7" s="5"/>
      <c r="H7" s="34"/>
      <c r="I7" s="35"/>
    </row>
    <row r="8" spans="1:9" ht="17.399999999999999" thickBot="1">
      <c r="A8" s="6" t="s">
        <v>3</v>
      </c>
      <c r="B8" s="7" t="s">
        <v>4</v>
      </c>
      <c r="C8" s="3"/>
      <c r="D8" s="3"/>
      <c r="E8" s="3"/>
      <c r="F8" s="3"/>
      <c r="H8" s="36" t="s">
        <v>232</v>
      </c>
      <c r="I8" s="37"/>
    </row>
    <row r="9" spans="1:9">
      <c r="A9" s="8" t="s">
        <v>5</v>
      </c>
      <c r="B9" s="9" t="s">
        <v>6</v>
      </c>
      <c r="C9" s="3"/>
      <c r="D9" s="3"/>
      <c r="E9" s="3"/>
      <c r="F9" s="3"/>
    </row>
    <row r="10" spans="1:9">
      <c r="A10" s="8" t="s">
        <v>7</v>
      </c>
      <c r="B10" s="9" t="s">
        <v>8</v>
      </c>
      <c r="C10" s="3"/>
      <c r="D10" s="3"/>
      <c r="E10" s="3"/>
      <c r="F10" s="3"/>
    </row>
    <row r="11" spans="1:9">
      <c r="A11" s="8" t="s">
        <v>9</v>
      </c>
      <c r="B11" s="9" t="s">
        <v>10</v>
      </c>
      <c r="C11" s="3"/>
      <c r="D11" s="3"/>
      <c r="E11" s="3"/>
      <c r="F11" s="3"/>
    </row>
    <row r="12" spans="1:9">
      <c r="A12" s="8" t="s">
        <v>11</v>
      </c>
      <c r="B12" s="9" t="s">
        <v>12</v>
      </c>
      <c r="C12" s="3"/>
      <c r="D12" s="3"/>
      <c r="E12" s="3"/>
      <c r="F12" s="3"/>
    </row>
    <row r="13" spans="1:9">
      <c r="A13" s="8" t="s">
        <v>13</v>
      </c>
      <c r="B13" s="9" t="s">
        <v>14</v>
      </c>
      <c r="C13" s="3"/>
      <c r="D13" s="3"/>
      <c r="E13" s="3"/>
      <c r="F13" s="3"/>
    </row>
    <row r="14" spans="1:9">
      <c r="A14" s="8" t="s">
        <v>15</v>
      </c>
      <c r="B14" s="9" t="s">
        <v>16</v>
      </c>
      <c r="C14" s="3"/>
      <c r="D14" s="3"/>
      <c r="E14" s="3"/>
      <c r="F14" s="3"/>
    </row>
    <row r="15" spans="1:9" ht="50.4" customHeight="1">
      <c r="A15" s="10" t="s">
        <v>17</v>
      </c>
      <c r="B15" s="11" t="s">
        <v>18</v>
      </c>
      <c r="C15" s="11"/>
      <c r="D15" s="11"/>
      <c r="E15" s="11"/>
      <c r="F15" s="11"/>
    </row>
    <row r="16" spans="1:9">
      <c r="A16" s="3"/>
      <c r="B16" s="3"/>
      <c r="C16" s="3"/>
      <c r="D16" s="3"/>
      <c r="E16" s="3"/>
      <c r="F16" s="3"/>
    </row>
    <row r="17" spans="1:6" ht="17.55" customHeight="1">
      <c r="A17" s="5" t="s">
        <v>19</v>
      </c>
      <c r="B17" s="5"/>
      <c r="C17" s="5"/>
      <c r="D17" s="5"/>
      <c r="E17" s="5"/>
      <c r="F17" s="5"/>
    </row>
    <row r="18" spans="1:6">
      <c r="A18" s="12" t="s">
        <v>20</v>
      </c>
      <c r="B18" s="13" t="s">
        <v>21</v>
      </c>
      <c r="C18" s="13" t="s">
        <v>22</v>
      </c>
      <c r="D18" s="14" t="s">
        <v>23</v>
      </c>
      <c r="E18" s="3"/>
      <c r="F18" s="3"/>
    </row>
    <row r="19" spans="1:6" ht="26.4">
      <c r="A19" s="15" t="s">
        <v>24</v>
      </c>
      <c r="B19" s="16" t="s">
        <v>25</v>
      </c>
      <c r="C19" s="17" t="s">
        <v>26</v>
      </c>
      <c r="D19" s="18" t="s">
        <v>27</v>
      </c>
      <c r="E19" s="3"/>
      <c r="F19" s="3"/>
    </row>
    <row r="20" spans="1:6" ht="26.4">
      <c r="A20" s="19" t="s">
        <v>28</v>
      </c>
      <c r="B20" s="20" t="s">
        <v>29</v>
      </c>
      <c r="C20" s="21" t="s">
        <v>30</v>
      </c>
      <c r="D20" s="22" t="s">
        <v>31</v>
      </c>
      <c r="E20" s="3"/>
      <c r="F20" s="3"/>
    </row>
    <row r="21" spans="1:6" ht="26.4">
      <c r="A21" s="23" t="s">
        <v>32</v>
      </c>
      <c r="B21" s="24" t="s">
        <v>33</v>
      </c>
      <c r="C21" s="25" t="s">
        <v>34</v>
      </c>
      <c r="D21" s="26" t="s">
        <v>35</v>
      </c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 ht="17.55" customHeight="1">
      <c r="A23" s="5" t="s">
        <v>36</v>
      </c>
      <c r="B23" s="5"/>
      <c r="C23" s="5"/>
      <c r="D23" s="5"/>
      <c r="E23" s="5"/>
      <c r="F23" s="5"/>
    </row>
    <row r="24" spans="1:6" ht="19.2" customHeight="1">
      <c r="A24" s="27" t="s">
        <v>37</v>
      </c>
      <c r="B24" s="27"/>
      <c r="C24" s="27"/>
      <c r="D24" s="27"/>
      <c r="E24" s="27"/>
      <c r="F24" s="27"/>
    </row>
    <row r="25" spans="1:6" ht="19.2" customHeight="1">
      <c r="A25" s="27" t="s">
        <v>38</v>
      </c>
      <c r="B25" s="27"/>
      <c r="C25" s="27"/>
      <c r="D25" s="27"/>
      <c r="E25" s="27"/>
      <c r="F25" s="27"/>
    </row>
    <row r="26" spans="1:6" ht="19.2" customHeight="1">
      <c r="A26" s="27" t="s">
        <v>39</v>
      </c>
      <c r="B26" s="27"/>
      <c r="C26" s="27"/>
      <c r="D26" s="27"/>
      <c r="E26" s="27"/>
      <c r="F26" s="27"/>
    </row>
    <row r="27" spans="1:6" ht="19.2" customHeight="1">
      <c r="A27" s="27" t="s">
        <v>40</v>
      </c>
      <c r="B27" s="27"/>
      <c r="C27" s="27"/>
      <c r="D27" s="27"/>
      <c r="E27" s="27"/>
      <c r="F27" s="27"/>
    </row>
    <row r="28" spans="1:6" ht="19.2" customHeight="1">
      <c r="A28" s="27" t="s">
        <v>41</v>
      </c>
      <c r="B28" s="27"/>
      <c r="C28" s="27"/>
      <c r="D28" s="27"/>
      <c r="E28" s="27"/>
      <c r="F28" s="27"/>
    </row>
    <row r="29" spans="1:6">
      <c r="A29" s="3"/>
      <c r="B29" s="3"/>
      <c r="C29" s="3"/>
      <c r="D29" s="3"/>
      <c r="E29" s="3"/>
      <c r="F29" s="3"/>
    </row>
    <row r="30" spans="1:6" ht="17.55" customHeight="1">
      <c r="A30" s="5" t="s">
        <v>42</v>
      </c>
      <c r="B30" s="5"/>
      <c r="C30" s="5"/>
      <c r="D30" s="5"/>
      <c r="E30" s="5"/>
      <c r="F30" s="5"/>
    </row>
    <row r="31" spans="1:6">
      <c r="A31" s="28" t="s">
        <v>43</v>
      </c>
      <c r="B31" s="28"/>
      <c r="C31" s="28"/>
      <c r="D31" s="28"/>
      <c r="E31" s="28"/>
      <c r="F31" s="28"/>
    </row>
    <row r="32" spans="1:6">
      <c r="A32" s="28"/>
      <c r="B32" s="28"/>
      <c r="C32" s="28"/>
      <c r="D32" s="28"/>
      <c r="E32" s="28"/>
      <c r="F32" s="28"/>
    </row>
    <row r="33" spans="1:6">
      <c r="A33" s="28"/>
      <c r="B33" s="28"/>
      <c r="C33" s="28"/>
      <c r="D33" s="28"/>
      <c r="E33" s="28"/>
      <c r="F33" s="28"/>
    </row>
    <row r="34" spans="1:6">
      <c r="A34" s="3"/>
      <c r="B34" s="3"/>
      <c r="C34" s="3"/>
      <c r="D34" s="3"/>
      <c r="E34" s="3"/>
      <c r="F34" s="3"/>
    </row>
    <row r="35" spans="1:6" ht="17.55" customHeight="1">
      <c r="A35" s="5" t="s">
        <v>44</v>
      </c>
      <c r="B35" s="5"/>
      <c r="C35" s="5"/>
      <c r="D35" s="5"/>
      <c r="E35" s="5"/>
      <c r="F35" s="5"/>
    </row>
    <row r="36" spans="1:6">
      <c r="A36" s="29" t="s">
        <v>45</v>
      </c>
      <c r="B36" s="29"/>
      <c r="C36" s="29"/>
      <c r="D36" s="29"/>
      <c r="E36" s="29"/>
      <c r="F36" s="29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</sheetData>
  <sheetProtection algorithmName="SHA-512" hashValue="kLfrUBBSyfF5cqVLLZbmTo/wZp17kCnpBVWcpkJO4xh316ZNxAufmWeLoFFV0SjgfqPwtkXMEHiHI+eRaGM1uw==" saltValue="SDh5PQJbrx6IHtxOf2zZag==" spinCount="100000" sheet="1" objects="1" scenarios="1" formatCells="0" formatColumns="0" formatRows="0" insertColumns="0" insertRows="0" sort="0" autoFilter="0" pivotTables="0"/>
  <mergeCells count="17">
    <mergeCell ref="H5:I7"/>
    <mergeCell ref="H8:I8"/>
    <mergeCell ref="A30:F30"/>
    <mergeCell ref="A31:F33"/>
    <mergeCell ref="A35:F35"/>
    <mergeCell ref="A36:F36"/>
    <mergeCell ref="B15:F15"/>
    <mergeCell ref="A24:F24"/>
    <mergeCell ref="A25:F25"/>
    <mergeCell ref="A26:F26"/>
    <mergeCell ref="A27:F27"/>
    <mergeCell ref="A28:F28"/>
    <mergeCell ref="A1:F1"/>
    <mergeCell ref="A3:F5"/>
    <mergeCell ref="A7:F7"/>
    <mergeCell ref="A17:F17"/>
    <mergeCell ref="A23:F23"/>
  </mergeCells>
  <hyperlinks>
    <hyperlink ref="H8" r:id="rId1" xr:uid="{350BCB64-883A-4ED3-932D-DDD9300C230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workbookViewId="0">
      <selection activeCell="F4" sqref="F4:G7"/>
    </sheetView>
  </sheetViews>
  <sheetFormatPr baseColWidth="10" defaultColWidth="8.796875" defaultRowHeight="13.8"/>
  <cols>
    <col min="1" max="1" width="24" style="2" customWidth="1"/>
    <col min="2" max="2" width="42" style="2" customWidth="1"/>
    <col min="3" max="3" width="34" style="2" customWidth="1"/>
    <col min="4" max="4" width="36" style="2" customWidth="1"/>
    <col min="5" max="5" width="6.296875" style="2" customWidth="1"/>
    <col min="6" max="6" width="37.796875" style="2" customWidth="1"/>
    <col min="7" max="7" width="49.3984375" style="2" customWidth="1"/>
    <col min="8" max="16384" width="8.796875" style="2"/>
  </cols>
  <sheetData>
    <row r="1" spans="1:7" ht="24" customHeight="1">
      <c r="A1" s="1" t="s">
        <v>46</v>
      </c>
      <c r="B1" s="1"/>
      <c r="C1" s="1"/>
      <c r="D1" s="1"/>
    </row>
    <row r="3" spans="1:7" ht="14.4" thickBot="1">
      <c r="A3" s="12" t="s">
        <v>47</v>
      </c>
      <c r="B3" s="13" t="s">
        <v>48</v>
      </c>
      <c r="C3" s="13" t="s">
        <v>49</v>
      </c>
      <c r="D3" s="14" t="s">
        <v>50</v>
      </c>
    </row>
    <row r="4" spans="1:7" ht="26.4">
      <c r="A4" s="38" t="s">
        <v>51</v>
      </c>
      <c r="B4" s="39" t="s">
        <v>52</v>
      </c>
      <c r="C4" s="39" t="s">
        <v>53</v>
      </c>
      <c r="D4" s="40" t="s">
        <v>54</v>
      </c>
      <c r="F4" s="30" t="s">
        <v>231</v>
      </c>
      <c r="G4" s="31"/>
    </row>
    <row r="5" spans="1:7" ht="26.4">
      <c r="A5" s="41" t="s">
        <v>55</v>
      </c>
      <c r="B5" s="42" t="s">
        <v>56</v>
      </c>
      <c r="C5" s="42" t="s">
        <v>57</v>
      </c>
      <c r="D5" s="43" t="s">
        <v>58</v>
      </c>
      <c r="F5" s="32"/>
      <c r="G5" s="33"/>
    </row>
    <row r="6" spans="1:7" ht="14.4" thickBot="1">
      <c r="A6" s="41" t="s">
        <v>59</v>
      </c>
      <c r="B6" s="42" t="s">
        <v>60</v>
      </c>
      <c r="C6" s="42" t="s">
        <v>61</v>
      </c>
      <c r="D6" s="43" t="s">
        <v>62</v>
      </c>
      <c r="F6" s="34"/>
      <c r="G6" s="35"/>
    </row>
    <row r="7" spans="1:7" ht="17.399999999999999" thickBot="1">
      <c r="A7" s="41" t="s">
        <v>63</v>
      </c>
      <c r="B7" s="42" t="s">
        <v>64</v>
      </c>
      <c r="C7" s="42" t="s">
        <v>65</v>
      </c>
      <c r="D7" s="43" t="s">
        <v>66</v>
      </c>
      <c r="F7" s="36" t="s">
        <v>232</v>
      </c>
      <c r="G7" s="37"/>
    </row>
    <row r="8" spans="1:7" ht="26.4">
      <c r="A8" s="41" t="s">
        <v>67</v>
      </c>
      <c r="B8" s="42" t="s">
        <v>68</v>
      </c>
      <c r="C8" s="42" t="s">
        <v>69</v>
      </c>
      <c r="D8" s="43" t="s">
        <v>70</v>
      </c>
    </row>
    <row r="9" spans="1:7" ht="26.4">
      <c r="A9" s="41" t="s">
        <v>71</v>
      </c>
      <c r="B9" s="42" t="s">
        <v>72</v>
      </c>
      <c r="C9" s="42" t="s">
        <v>73</v>
      </c>
      <c r="D9" s="43" t="s">
        <v>74</v>
      </c>
    </row>
    <row r="10" spans="1:7">
      <c r="A10" s="41" t="s">
        <v>75</v>
      </c>
      <c r="B10" s="42" t="s">
        <v>76</v>
      </c>
      <c r="C10" s="42" t="s">
        <v>77</v>
      </c>
      <c r="D10" s="43" t="s">
        <v>78</v>
      </c>
    </row>
    <row r="11" spans="1:7" ht="26.4">
      <c r="A11" s="41" t="s">
        <v>79</v>
      </c>
      <c r="B11" s="42" t="s">
        <v>80</v>
      </c>
      <c r="C11" s="42" t="s">
        <v>81</v>
      </c>
      <c r="D11" s="43" t="s">
        <v>82</v>
      </c>
    </row>
    <row r="12" spans="1:7" ht="26.4">
      <c r="A12" s="41" t="s">
        <v>83</v>
      </c>
      <c r="B12" s="42" t="s">
        <v>84</v>
      </c>
      <c r="C12" s="42" t="s">
        <v>85</v>
      </c>
      <c r="D12" s="43" t="s">
        <v>86</v>
      </c>
    </row>
    <row r="13" spans="1:7" ht="26.4">
      <c r="A13" s="41" t="s">
        <v>87</v>
      </c>
      <c r="B13" s="42" t="s">
        <v>88</v>
      </c>
      <c r="C13" s="42" t="s">
        <v>89</v>
      </c>
      <c r="D13" s="43" t="s">
        <v>90</v>
      </c>
    </row>
    <row r="14" spans="1:7">
      <c r="A14" s="41" t="s">
        <v>91</v>
      </c>
      <c r="B14" s="42" t="s">
        <v>92</v>
      </c>
      <c r="C14" s="42" t="s">
        <v>93</v>
      </c>
      <c r="D14" s="43" t="s">
        <v>94</v>
      </c>
    </row>
    <row r="15" spans="1:7" ht="26.4">
      <c r="A15" s="41" t="s">
        <v>95</v>
      </c>
      <c r="B15" s="42" t="s">
        <v>96</v>
      </c>
      <c r="C15" s="42" t="s">
        <v>97</v>
      </c>
      <c r="D15" s="43" t="s">
        <v>98</v>
      </c>
    </row>
    <row r="16" spans="1:7" ht="39.6">
      <c r="A16" s="41" t="s">
        <v>99</v>
      </c>
      <c r="B16" s="42" t="s">
        <v>100</v>
      </c>
      <c r="C16" s="42" t="s">
        <v>101</v>
      </c>
      <c r="D16" s="43" t="s">
        <v>102</v>
      </c>
    </row>
    <row r="17" spans="1:4" ht="26.4">
      <c r="A17" s="41" t="s">
        <v>103</v>
      </c>
      <c r="B17" s="42" t="s">
        <v>104</v>
      </c>
      <c r="C17" s="42" t="s">
        <v>105</v>
      </c>
      <c r="D17" s="43" t="s">
        <v>106</v>
      </c>
    </row>
    <row r="18" spans="1:4" ht="39.6">
      <c r="A18" s="41" t="s">
        <v>107</v>
      </c>
      <c r="B18" s="42" t="s">
        <v>108</v>
      </c>
      <c r="C18" s="42" t="s">
        <v>109</v>
      </c>
      <c r="D18" s="43" t="s">
        <v>110</v>
      </c>
    </row>
    <row r="19" spans="1:4" ht="26.4">
      <c r="A19" s="41" t="s">
        <v>111</v>
      </c>
      <c r="B19" s="42" t="s">
        <v>112</v>
      </c>
      <c r="C19" s="42" t="s">
        <v>113</v>
      </c>
      <c r="D19" s="43" t="s">
        <v>114</v>
      </c>
    </row>
    <row r="20" spans="1:4" ht="52.8">
      <c r="A20" s="41" t="s">
        <v>115</v>
      </c>
      <c r="B20" s="42" t="s">
        <v>116</v>
      </c>
      <c r="C20" s="42" t="s">
        <v>117</v>
      </c>
      <c r="D20" s="43" t="s">
        <v>118</v>
      </c>
    </row>
    <row r="21" spans="1:4">
      <c r="A21" s="41" t="s">
        <v>119</v>
      </c>
      <c r="B21" s="42" t="s">
        <v>120</v>
      </c>
      <c r="C21" s="42" t="s">
        <v>121</v>
      </c>
      <c r="D21" s="43" t="s">
        <v>122</v>
      </c>
    </row>
    <row r="22" spans="1:4" ht="26.4">
      <c r="A22" s="41" t="s">
        <v>123</v>
      </c>
      <c r="B22" s="42" t="s">
        <v>124</v>
      </c>
      <c r="C22" s="42" t="s">
        <v>125</v>
      </c>
      <c r="D22" s="43" t="s">
        <v>126</v>
      </c>
    </row>
    <row r="23" spans="1:4" ht="26.4">
      <c r="A23" s="44" t="s">
        <v>127</v>
      </c>
      <c r="B23" s="45" t="s">
        <v>128</v>
      </c>
      <c r="C23" s="45" t="s">
        <v>129</v>
      </c>
      <c r="D23" s="46" t="s">
        <v>130</v>
      </c>
    </row>
    <row r="24" spans="1:4" ht="35.25" customHeight="1">
      <c r="A24" s="47" t="s">
        <v>131</v>
      </c>
      <c r="B24" s="47" t="s">
        <v>132</v>
      </c>
      <c r="C24" s="47" t="s">
        <v>133</v>
      </c>
      <c r="D24" s="47" t="s">
        <v>134</v>
      </c>
    </row>
  </sheetData>
  <sheetProtection algorithmName="SHA-512" hashValue="wdVeQ/9eOecmVvL8d1PQOho7RFeMDEFl4ST9+SDZWUczxxhCTGmPtq9XJeB1Zvgw7yl9A9nuSiXpyU8WpQ5C+w==" saltValue="y0ldH/OovFzkTV2YDw6GDw==" spinCount="100000" sheet="1" objects="1" scenarios="1" formatCells="0" formatColumns="0" formatRows="0" insertColumns="0" insertRows="0" sort="0" autoFilter="0" pivotTables="0"/>
  <mergeCells count="3">
    <mergeCell ref="A1:D1"/>
    <mergeCell ref="F4:G6"/>
    <mergeCell ref="F7:G7"/>
  </mergeCells>
  <hyperlinks>
    <hyperlink ref="F7" r:id="rId1" xr:uid="{958C4CE8-927E-486B-A6EF-D8EA80612F1A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"/>
  <sheetViews>
    <sheetView workbookViewId="0">
      <selection activeCell="H20" sqref="H20"/>
    </sheetView>
  </sheetViews>
  <sheetFormatPr baseColWidth="10" defaultColWidth="8.796875" defaultRowHeight="13.8"/>
  <cols>
    <col min="1" max="2" width="31" style="2" customWidth="1"/>
    <col min="3" max="4" width="28" style="2" customWidth="1"/>
    <col min="5" max="6" width="14" style="2" customWidth="1"/>
    <col min="7" max="7" width="4.5" style="2" customWidth="1"/>
    <col min="8" max="8" width="29.59765625" style="2" customWidth="1"/>
    <col min="9" max="9" width="47.69921875" style="2" customWidth="1"/>
    <col min="10" max="16384" width="8.796875" style="2"/>
  </cols>
  <sheetData>
    <row r="1" spans="1:9" ht="24" customHeight="1">
      <c r="A1" s="65" t="s">
        <v>135</v>
      </c>
      <c r="B1" s="65"/>
      <c r="C1" s="65"/>
      <c r="D1" s="65"/>
      <c r="E1" s="65"/>
      <c r="F1" s="65"/>
    </row>
    <row r="2" spans="1:9">
      <c r="A2" s="66"/>
      <c r="B2" s="66"/>
      <c r="C2" s="66"/>
      <c r="D2" s="66"/>
      <c r="E2" s="66"/>
      <c r="F2" s="66"/>
    </row>
    <row r="3" spans="1:9">
      <c r="A3" s="67" t="s">
        <v>136</v>
      </c>
      <c r="B3" s="67"/>
      <c r="C3" s="67"/>
      <c r="D3" s="67"/>
      <c r="E3" s="67"/>
      <c r="F3" s="67"/>
    </row>
    <row r="4" spans="1:9" ht="14.4" thickBot="1">
      <c r="A4" s="67"/>
      <c r="B4" s="67"/>
      <c r="C4" s="67"/>
      <c r="D4" s="67"/>
      <c r="E4" s="67"/>
      <c r="F4" s="67"/>
    </row>
    <row r="5" spans="1:9">
      <c r="A5" s="66"/>
      <c r="B5" s="66"/>
      <c r="C5" s="66"/>
      <c r="D5" s="66"/>
      <c r="E5" s="66"/>
      <c r="F5" s="66"/>
      <c r="H5" s="30" t="s">
        <v>231</v>
      </c>
      <c r="I5" s="31"/>
    </row>
    <row r="6" spans="1:9" ht="32.4" customHeight="1">
      <c r="A6" s="68" t="s">
        <v>137</v>
      </c>
      <c r="B6" s="69" t="s">
        <v>138</v>
      </c>
      <c r="C6" s="66"/>
      <c r="D6" s="66"/>
      <c r="E6" s="66"/>
      <c r="F6" s="66"/>
      <c r="H6" s="32"/>
      <c r="I6" s="33"/>
    </row>
    <row r="7" spans="1:9" ht="32.4" customHeight="1" thickBot="1">
      <c r="A7" s="70" t="s">
        <v>139</v>
      </c>
      <c r="B7" s="71" t="s">
        <v>140</v>
      </c>
      <c r="C7" s="66"/>
      <c r="D7" s="66"/>
      <c r="E7" s="66"/>
      <c r="F7" s="66"/>
      <c r="H7" s="34"/>
      <c r="I7" s="35"/>
    </row>
    <row r="8" spans="1:9" ht="17.399999999999999" thickBot="1">
      <c r="A8" s="70" t="s">
        <v>63</v>
      </c>
      <c r="B8" s="71" t="s">
        <v>141</v>
      </c>
      <c r="C8" s="66"/>
      <c r="D8" s="66"/>
      <c r="E8" s="66"/>
      <c r="F8" s="66"/>
      <c r="H8" s="36" t="s">
        <v>232</v>
      </c>
      <c r="I8" s="37"/>
    </row>
    <row r="9" spans="1:9">
      <c r="A9" s="70" t="s">
        <v>142</v>
      </c>
      <c r="B9" s="71" t="s">
        <v>143</v>
      </c>
      <c r="C9" s="66"/>
      <c r="D9" s="66"/>
      <c r="E9" s="66"/>
      <c r="F9" s="66"/>
    </row>
    <row r="10" spans="1:9">
      <c r="A10" s="70" t="s">
        <v>144</v>
      </c>
      <c r="B10" s="71" t="s">
        <v>145</v>
      </c>
      <c r="C10" s="66"/>
      <c r="D10" s="66"/>
      <c r="E10" s="66"/>
      <c r="F10" s="66"/>
    </row>
    <row r="11" spans="1:9">
      <c r="A11" s="72" t="s">
        <v>146</v>
      </c>
      <c r="B11" s="73" t="s">
        <v>147</v>
      </c>
      <c r="C11" s="66"/>
      <c r="D11" s="66"/>
      <c r="E11" s="66"/>
      <c r="F11" s="66"/>
    </row>
    <row r="12" spans="1:9" ht="25.65" customHeight="1">
      <c r="A12" s="66" t="s">
        <v>148</v>
      </c>
      <c r="B12" s="74" t="str">
        <f>IF(OR(B6="",B7="",B8="",B15="",C15="",D15="",B16="",C16="",D16="",B17="",C17="",D17=""),"FALTA INFORMACIÓN",IF(AND(B7&lt;&gt;"Minimizar",B7&lt;&gt;"Maximizar"),"REVISAR: objetivo debe ser Minimizar o Maximizar",IF(OR(C15=D15,C16=D16,C17=D17),"REVISAR: cada factor necesita dos niveles diferentes",IF(OR(COUNTIF(B15:B17,B15)&lt;&gt;1,COUNTIF(B15:B17,B16)&lt;&gt;1,COUNTIF(B15:B17,B17)&lt;&gt;1),"REVISAR: nombres de factores duplicados",IF(OR(AND(B10&lt;&gt;"",B11=""),AND(B10="",B11&lt;&gt;"")),"REVISAR: completa nombre y unidad de la métrica de control","CONFIGURACIÓN OK")))))</f>
        <v>CONFIGURACIÓN OK</v>
      </c>
      <c r="C12" s="74"/>
      <c r="D12" s="74"/>
      <c r="E12" s="66"/>
      <c r="F12" s="66"/>
    </row>
    <row r="13" spans="1:9" ht="17.55" customHeight="1">
      <c r="A13" s="75" t="s">
        <v>149</v>
      </c>
      <c r="B13" s="75"/>
      <c r="C13" s="75"/>
      <c r="D13" s="75"/>
      <c r="E13" s="75"/>
      <c r="F13" s="75"/>
    </row>
    <row r="14" spans="1:9">
      <c r="A14" s="76" t="s">
        <v>150</v>
      </c>
      <c r="B14" s="77" t="s">
        <v>55</v>
      </c>
      <c r="C14" s="77" t="s">
        <v>151</v>
      </c>
      <c r="D14" s="78" t="s">
        <v>152</v>
      </c>
      <c r="E14" s="66"/>
      <c r="F14" s="66"/>
    </row>
    <row r="15" spans="1:9">
      <c r="A15" s="79" t="s">
        <v>153</v>
      </c>
      <c r="B15" s="80" t="s">
        <v>154</v>
      </c>
      <c r="C15" s="80" t="s">
        <v>155</v>
      </c>
      <c r="D15" s="81" t="s">
        <v>156</v>
      </c>
      <c r="E15" s="66"/>
      <c r="F15" s="66"/>
    </row>
    <row r="16" spans="1:9">
      <c r="A16" s="82" t="s">
        <v>157</v>
      </c>
      <c r="B16" s="83" t="s">
        <v>158</v>
      </c>
      <c r="C16" s="83" t="s">
        <v>159</v>
      </c>
      <c r="D16" s="84" t="s">
        <v>160</v>
      </c>
      <c r="E16" s="66"/>
      <c r="F16" s="66"/>
    </row>
    <row r="17" spans="1:6">
      <c r="A17" s="85" t="s">
        <v>161</v>
      </c>
      <c r="B17" s="86" t="s">
        <v>162</v>
      </c>
      <c r="C17" s="86" t="s">
        <v>163</v>
      </c>
      <c r="D17" s="87" t="s">
        <v>164</v>
      </c>
      <c r="E17" s="66"/>
      <c r="F17" s="66"/>
    </row>
    <row r="18" spans="1:6">
      <c r="A18" s="66"/>
      <c r="B18" s="66"/>
      <c r="C18" s="66"/>
      <c r="D18" s="66"/>
      <c r="E18" s="66"/>
      <c r="F18" s="66"/>
    </row>
    <row r="19" spans="1:6">
      <c r="A19" s="67" t="s">
        <v>165</v>
      </c>
      <c r="B19" s="67"/>
      <c r="C19" s="67"/>
      <c r="D19" s="67"/>
      <c r="E19" s="67"/>
      <c r="F19" s="67"/>
    </row>
    <row r="20" spans="1:6">
      <c r="A20" s="67"/>
      <c r="B20" s="67"/>
      <c r="C20" s="67"/>
      <c r="D20" s="67"/>
      <c r="E20" s="67"/>
      <c r="F20" s="67"/>
    </row>
    <row r="21" spans="1:6">
      <c r="A21" s="67"/>
      <c r="B21" s="67"/>
      <c r="C21" s="67"/>
      <c r="D21" s="67"/>
      <c r="E21" s="67"/>
      <c r="F21" s="67"/>
    </row>
    <row r="22" spans="1:6">
      <c r="A22" s="66"/>
      <c r="B22" s="66"/>
      <c r="C22" s="66"/>
      <c r="D22" s="66"/>
      <c r="E22" s="66"/>
      <c r="F22" s="66"/>
    </row>
    <row r="23" spans="1:6">
      <c r="A23" s="66"/>
      <c r="B23" s="66"/>
      <c r="C23" s="66"/>
      <c r="D23" s="66"/>
      <c r="E23" s="66"/>
      <c r="F23" s="66"/>
    </row>
    <row r="24" spans="1:6">
      <c r="A24" s="66"/>
      <c r="B24" s="66"/>
      <c r="C24" s="66"/>
      <c r="D24" s="66"/>
      <c r="E24" s="66"/>
      <c r="F24" s="66"/>
    </row>
    <row r="25" spans="1:6">
      <c r="A25" s="66"/>
      <c r="B25" s="66"/>
      <c r="C25" s="66"/>
      <c r="D25" s="66"/>
      <c r="E25" s="66"/>
      <c r="F25" s="66"/>
    </row>
  </sheetData>
  <sheetProtection algorithmName="SHA-512" hashValue="2DRwrShHRViXWPLbvoEfDqrfLa+Nb7FduMIpTAIzAOq9wigz4gtdAI96jGPW4G0Qnr0I6G5wkjc9rQ7fS+cPIg==" saltValue="gW0kplH24hcykaLNSwVteg==" spinCount="100000" sheet="1" objects="1" scenarios="1" formatCells="0" formatColumns="0" formatRows="0" insertColumns="0" sort="0" autoFilter="0" pivotTables="0"/>
  <mergeCells count="6">
    <mergeCell ref="A1:F1"/>
    <mergeCell ref="A3:F4"/>
    <mergeCell ref="A13:F13"/>
    <mergeCell ref="A19:F21"/>
    <mergeCell ref="H5:I7"/>
    <mergeCell ref="H8:I8"/>
  </mergeCells>
  <conditionalFormatting sqref="B12">
    <cfRule type="expression" dxfId="12" priority="1">
      <formula>B12="CONFIGURACIÓN OK"</formula>
    </cfRule>
    <cfRule type="expression" dxfId="11" priority="2">
      <formula>B12&lt;&gt;"CONFIGURACIÓN OK"</formula>
    </cfRule>
  </conditionalFormatting>
  <dataValidations count="1">
    <dataValidation type="list" showErrorMessage="1" errorTitle="Objetivo no válido" error="Selecciona únicamente Minimizar o Maximizar." sqref="B7" xr:uid="{00000000-0002-0000-0200-000000000000}">
      <formula1>"Minimizar,Maximizar"</formula1>
    </dataValidation>
  </dataValidations>
  <hyperlinks>
    <hyperlink ref="H8" r:id="rId1" xr:uid="{E293DA25-7153-4BBE-B55B-3F5478B60464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6"/>
  <sheetViews>
    <sheetView workbookViewId="0">
      <selection activeCell="J24" sqref="J24"/>
    </sheetView>
  </sheetViews>
  <sheetFormatPr baseColWidth="10" defaultColWidth="8.796875" defaultRowHeight="13.8"/>
  <cols>
    <col min="1" max="1" width="10" style="2" customWidth="1"/>
    <col min="2" max="2" width="17" style="2" customWidth="1"/>
    <col min="3" max="3" width="11" style="2" customWidth="1"/>
    <col min="4" max="4" width="28" style="2" customWidth="1"/>
    <col min="5" max="5" width="11" style="2" customWidth="1"/>
    <col min="6" max="6" width="28" style="2" customWidth="1"/>
    <col min="7" max="7" width="11" style="2" customWidth="1"/>
    <col min="8" max="8" width="28" style="2" customWidth="1"/>
    <col min="9" max="9" width="4.69921875" style="2" customWidth="1"/>
    <col min="10" max="10" width="33.796875" style="2" customWidth="1"/>
    <col min="11" max="11" width="42.09765625" style="2" customWidth="1"/>
    <col min="12" max="16384" width="8.796875" style="2"/>
  </cols>
  <sheetData>
    <row r="1" spans="1:11" ht="24" customHeight="1">
      <c r="A1" s="65" t="s">
        <v>166</v>
      </c>
      <c r="B1" s="65"/>
      <c r="C1" s="65"/>
      <c r="D1" s="65"/>
      <c r="E1" s="65"/>
      <c r="F1" s="65"/>
      <c r="G1" s="65"/>
      <c r="H1" s="65"/>
    </row>
    <row r="2" spans="1:11">
      <c r="A2" s="66"/>
      <c r="B2" s="66"/>
      <c r="C2" s="66"/>
      <c r="D2" s="66"/>
      <c r="E2" s="66"/>
      <c r="F2" s="66"/>
      <c r="G2" s="66"/>
      <c r="H2" s="66"/>
    </row>
    <row r="3" spans="1:11" ht="16.2" customHeight="1" thickBot="1">
      <c r="A3" s="67" t="s">
        <v>167</v>
      </c>
      <c r="B3" s="67"/>
      <c r="C3" s="67"/>
      <c r="D3" s="67"/>
      <c r="E3" s="67"/>
      <c r="F3" s="67"/>
      <c r="G3" s="67"/>
      <c r="H3" s="67"/>
    </row>
    <row r="4" spans="1:11" ht="21.6" customHeight="1">
      <c r="A4" s="67"/>
      <c r="B4" s="67"/>
      <c r="C4" s="67"/>
      <c r="D4" s="67"/>
      <c r="E4" s="67"/>
      <c r="F4" s="67"/>
      <c r="G4" s="67"/>
      <c r="H4" s="67"/>
      <c r="J4" s="30" t="s">
        <v>231</v>
      </c>
      <c r="K4" s="31"/>
    </row>
    <row r="5" spans="1:11" ht="27.6">
      <c r="A5" s="76" t="s">
        <v>71</v>
      </c>
      <c r="B5" s="77" t="s">
        <v>168</v>
      </c>
      <c r="C5" s="77" t="s">
        <v>169</v>
      </c>
      <c r="D5" s="77" t="s">
        <v>170</v>
      </c>
      <c r="E5" s="77" t="s">
        <v>171</v>
      </c>
      <c r="F5" s="77" t="s">
        <v>172</v>
      </c>
      <c r="G5" s="77" t="s">
        <v>173</v>
      </c>
      <c r="H5" s="78" t="s">
        <v>174</v>
      </c>
      <c r="J5" s="32"/>
      <c r="K5" s="33"/>
    </row>
    <row r="6" spans="1:11" ht="14.4" thickBot="1">
      <c r="A6" s="88">
        <v>1</v>
      </c>
      <c r="B6" s="80">
        <v>4</v>
      </c>
      <c r="C6" s="89">
        <v>-1</v>
      </c>
      <c r="D6" s="90" t="str">
        <f>IF(C6=-1,Configuración!$C$15,Configuración!$D$15)</f>
        <v>Pedido por pedido</v>
      </c>
      <c r="E6" s="89">
        <v>-1</v>
      </c>
      <c r="F6" s="90" t="str">
        <f>IF(E6=-1,Configuración!$C$16,Configuración!$D$16)</f>
        <v>Estación actual</v>
      </c>
      <c r="G6" s="89">
        <v>-1</v>
      </c>
      <c r="H6" s="91" t="str">
        <f>IF(G6=-1,Configuración!$C$17,Configuración!$D$17)</f>
        <v>Después de empacar</v>
      </c>
      <c r="J6" s="34"/>
      <c r="K6" s="35"/>
    </row>
    <row r="7" spans="1:11" ht="17.399999999999999" thickBot="1">
      <c r="A7" s="92">
        <v>2</v>
      </c>
      <c r="B7" s="83">
        <v>1</v>
      </c>
      <c r="C7" s="93">
        <v>1</v>
      </c>
      <c r="D7" s="94" t="str">
        <f>IF(C7=-1,Configuración!$C$15,Configuración!$D$15)</f>
        <v>Picking por lotes</v>
      </c>
      <c r="E7" s="93">
        <v>-1</v>
      </c>
      <c r="F7" s="94" t="str">
        <f>IF(E7=-1,Configuración!$C$16,Configuración!$D$16)</f>
        <v>Estación actual</v>
      </c>
      <c r="G7" s="93">
        <v>-1</v>
      </c>
      <c r="H7" s="95" t="str">
        <f>IF(G7=-1,Configuración!$C$17,Configuración!$D$17)</f>
        <v>Después de empacar</v>
      </c>
      <c r="J7" s="36" t="s">
        <v>232</v>
      </c>
      <c r="K7" s="37"/>
    </row>
    <row r="8" spans="1:11">
      <c r="A8" s="92">
        <v>3</v>
      </c>
      <c r="B8" s="83">
        <v>7</v>
      </c>
      <c r="C8" s="93">
        <v>-1</v>
      </c>
      <c r="D8" s="94" t="str">
        <f>IF(C8=-1,Configuración!$C$15,Configuración!$D$15)</f>
        <v>Pedido por pedido</v>
      </c>
      <c r="E8" s="93">
        <v>1</v>
      </c>
      <c r="F8" s="94" t="str">
        <f>IF(E8=-1,Configuración!$C$16,Configuración!$D$16)</f>
        <v>Estación estandarizada</v>
      </c>
      <c r="G8" s="93">
        <v>-1</v>
      </c>
      <c r="H8" s="95" t="str">
        <f>IF(G8=-1,Configuración!$C$17,Configuración!$D$17)</f>
        <v>Después de empacar</v>
      </c>
    </row>
    <row r="9" spans="1:11">
      <c r="A9" s="92">
        <v>4</v>
      </c>
      <c r="B9" s="83">
        <v>2</v>
      </c>
      <c r="C9" s="93">
        <v>1</v>
      </c>
      <c r="D9" s="94" t="str">
        <f>IF(C9=-1,Configuración!$C$15,Configuración!$D$15)</f>
        <v>Picking por lotes</v>
      </c>
      <c r="E9" s="93">
        <v>1</v>
      </c>
      <c r="F9" s="94" t="str">
        <f>IF(E9=-1,Configuración!$C$16,Configuración!$D$16)</f>
        <v>Estación estandarizada</v>
      </c>
      <c r="G9" s="93">
        <v>-1</v>
      </c>
      <c r="H9" s="95" t="str">
        <f>IF(G9=-1,Configuración!$C$17,Configuración!$D$17)</f>
        <v>Después de empacar</v>
      </c>
    </row>
    <row r="10" spans="1:11">
      <c r="A10" s="92">
        <v>5</v>
      </c>
      <c r="B10" s="83">
        <v>8</v>
      </c>
      <c r="C10" s="93">
        <v>-1</v>
      </c>
      <c r="D10" s="94" t="str">
        <f>IF(C10=-1,Configuración!$C$15,Configuración!$D$15)</f>
        <v>Pedido por pedido</v>
      </c>
      <c r="E10" s="93">
        <v>-1</v>
      </c>
      <c r="F10" s="94" t="str">
        <f>IF(E10=-1,Configuración!$C$16,Configuración!$D$16)</f>
        <v>Estación actual</v>
      </c>
      <c r="G10" s="93">
        <v>1</v>
      </c>
      <c r="H10" s="95" t="str">
        <f>IF(G10=-1,Configuración!$C$17,Configuración!$D$17)</f>
        <v>Antes del empaque</v>
      </c>
    </row>
    <row r="11" spans="1:11">
      <c r="A11" s="92">
        <v>6</v>
      </c>
      <c r="B11" s="83">
        <v>3</v>
      </c>
      <c r="C11" s="93">
        <v>1</v>
      </c>
      <c r="D11" s="94" t="str">
        <f>IF(C11=-1,Configuración!$C$15,Configuración!$D$15)</f>
        <v>Picking por lotes</v>
      </c>
      <c r="E11" s="93">
        <v>-1</v>
      </c>
      <c r="F11" s="94" t="str">
        <f>IF(E11=-1,Configuración!$C$16,Configuración!$D$16)</f>
        <v>Estación actual</v>
      </c>
      <c r="G11" s="93">
        <v>1</v>
      </c>
      <c r="H11" s="95" t="str">
        <f>IF(G11=-1,Configuración!$C$17,Configuración!$D$17)</f>
        <v>Antes del empaque</v>
      </c>
    </row>
    <row r="12" spans="1:11">
      <c r="A12" s="92">
        <v>7</v>
      </c>
      <c r="B12" s="83">
        <v>6</v>
      </c>
      <c r="C12" s="93">
        <v>-1</v>
      </c>
      <c r="D12" s="94" t="str">
        <f>IF(C12=-1,Configuración!$C$15,Configuración!$D$15)</f>
        <v>Pedido por pedido</v>
      </c>
      <c r="E12" s="93">
        <v>1</v>
      </c>
      <c r="F12" s="94" t="str">
        <f>IF(E12=-1,Configuración!$C$16,Configuración!$D$16)</f>
        <v>Estación estandarizada</v>
      </c>
      <c r="G12" s="93">
        <v>1</v>
      </c>
      <c r="H12" s="95" t="str">
        <f>IF(G12=-1,Configuración!$C$17,Configuración!$D$17)</f>
        <v>Antes del empaque</v>
      </c>
    </row>
    <row r="13" spans="1:11">
      <c r="A13" s="96">
        <v>8</v>
      </c>
      <c r="B13" s="86">
        <v>5</v>
      </c>
      <c r="C13" s="97">
        <v>1</v>
      </c>
      <c r="D13" s="98" t="str">
        <f>IF(C13=-1,Configuración!$C$15,Configuración!$D$15)</f>
        <v>Picking por lotes</v>
      </c>
      <c r="E13" s="97">
        <v>1</v>
      </c>
      <c r="F13" s="98" t="str">
        <f>IF(E13=-1,Configuración!$C$16,Configuración!$D$16)</f>
        <v>Estación estandarizada</v>
      </c>
      <c r="G13" s="97">
        <v>1</v>
      </c>
      <c r="H13" s="99" t="str">
        <f>IF(G13=-1,Configuración!$C$17,Configuración!$D$17)</f>
        <v>Antes del empaque</v>
      </c>
    </row>
    <row r="14" spans="1:11">
      <c r="A14" s="66" t="s">
        <v>175</v>
      </c>
      <c r="B14" s="74" t="str">
        <f>IF(AND(COUNT(B6:B13)=8,COUNTIF(B6:B13,1)=1,COUNTIF(B6:B13,2)=1,COUNTIF(B6:B13,3)=1,COUNTIF(B6:B13,4)=1,COUNTIF(B6:B13,5)=1,COUNTIF(B6:B13,6)=1,COUNTIF(B6:B13,7)=1,COUNTIF(B6:B13,8)=1),"ORDEN OK","REVISAR: usa cada número del 1 al 8 una sola vez")</f>
        <v>ORDEN OK</v>
      </c>
      <c r="C14" s="74"/>
      <c r="D14" s="74"/>
      <c r="E14" s="74"/>
      <c r="F14" s="74"/>
      <c r="G14" s="74"/>
      <c r="H14" s="74"/>
    </row>
    <row r="15" spans="1:11">
      <c r="A15" s="100" t="s">
        <v>176</v>
      </c>
      <c r="B15" s="100"/>
      <c r="C15" s="100"/>
      <c r="D15" s="100"/>
      <c r="E15" s="100"/>
      <c r="F15" s="100"/>
      <c r="G15" s="100"/>
      <c r="H15" s="100"/>
    </row>
    <row r="16" spans="1:11">
      <c r="A16" s="100"/>
      <c r="B16" s="100"/>
      <c r="C16" s="100"/>
      <c r="D16" s="100"/>
      <c r="E16" s="100"/>
      <c r="F16" s="100"/>
      <c r="G16" s="100"/>
      <c r="H16" s="100"/>
    </row>
    <row r="17" spans="1:8">
      <c r="A17" s="100"/>
      <c r="B17" s="100"/>
      <c r="C17" s="100"/>
      <c r="D17" s="100"/>
      <c r="E17" s="100"/>
      <c r="F17" s="100"/>
      <c r="G17" s="100"/>
      <c r="H17" s="100"/>
    </row>
    <row r="18" spans="1:8">
      <c r="A18" s="66"/>
      <c r="B18" s="66"/>
      <c r="C18" s="66"/>
      <c r="D18" s="66"/>
      <c r="E18" s="66"/>
      <c r="F18" s="66"/>
      <c r="G18" s="66"/>
      <c r="H18" s="66"/>
    </row>
    <row r="19" spans="1:8">
      <c r="A19" s="66"/>
      <c r="B19" s="66"/>
      <c r="C19" s="66"/>
      <c r="D19" s="66"/>
      <c r="E19" s="66"/>
      <c r="F19" s="66"/>
      <c r="G19" s="66"/>
      <c r="H19" s="66"/>
    </row>
    <row r="20" spans="1:8">
      <c r="A20" s="66"/>
      <c r="B20" s="66"/>
      <c r="C20" s="66"/>
      <c r="D20" s="66"/>
      <c r="E20" s="66"/>
      <c r="F20" s="66"/>
      <c r="G20" s="66"/>
      <c r="H20" s="66"/>
    </row>
    <row r="21" spans="1:8">
      <c r="A21" s="66"/>
      <c r="B21" s="66"/>
      <c r="C21" s="66"/>
      <c r="D21" s="66"/>
      <c r="E21" s="66"/>
      <c r="F21" s="66"/>
      <c r="G21" s="66"/>
      <c r="H21" s="66"/>
    </row>
    <row r="22" spans="1:8">
      <c r="A22" s="66"/>
      <c r="B22" s="66"/>
      <c r="C22" s="66"/>
      <c r="D22" s="66"/>
      <c r="E22" s="66"/>
      <c r="F22" s="66"/>
      <c r="G22" s="66"/>
      <c r="H22" s="66"/>
    </row>
    <row r="23" spans="1:8">
      <c r="A23" s="66"/>
      <c r="B23" s="66"/>
      <c r="C23" s="66"/>
      <c r="D23" s="66"/>
      <c r="E23" s="66"/>
      <c r="F23" s="66"/>
      <c r="G23" s="66"/>
      <c r="H23" s="66"/>
    </row>
    <row r="24" spans="1:8">
      <c r="A24" s="66"/>
      <c r="B24" s="66"/>
      <c r="C24" s="66"/>
      <c r="D24" s="66"/>
      <c r="E24" s="66"/>
      <c r="F24" s="66"/>
      <c r="G24" s="66"/>
      <c r="H24" s="66"/>
    </row>
    <row r="25" spans="1:8">
      <c r="A25" s="66"/>
      <c r="B25" s="66"/>
      <c r="C25" s="66"/>
      <c r="D25" s="66"/>
      <c r="E25" s="66"/>
      <c r="F25" s="66"/>
      <c r="G25" s="66"/>
      <c r="H25" s="66"/>
    </row>
    <row r="26" spans="1:8">
      <c r="A26" s="66"/>
      <c r="B26" s="66"/>
      <c r="C26" s="66"/>
      <c r="D26" s="66"/>
      <c r="E26" s="66"/>
      <c r="F26" s="66"/>
      <c r="G26" s="66"/>
      <c r="H26" s="66"/>
    </row>
  </sheetData>
  <sheetProtection algorithmName="SHA-512" hashValue="qBdOMtfib4l+R7eky1QoixNUZd42QklxEDVGJqu9oa+Y3v8TavLbGAQtnsOpX5LqxI1ZQyMpDBiRh2HH4YoJFQ==" saltValue="72k7B6pAkNEF9uoejBiw6w==" spinCount="100000" sheet="1" objects="1" scenarios="1" formatCells="0" formatColumns="0" formatRows="0" insertColumns="0" insertRows="0" sort="0" autoFilter="0" pivotTables="0"/>
  <mergeCells count="5">
    <mergeCell ref="A1:H1"/>
    <mergeCell ref="A3:H4"/>
    <mergeCell ref="A15:H17"/>
    <mergeCell ref="J4:K6"/>
    <mergeCell ref="J7:K7"/>
  </mergeCells>
  <conditionalFormatting sqref="B14">
    <cfRule type="expression" dxfId="10" priority="1">
      <formula>B14="ORDEN OK"</formula>
    </cfRule>
    <cfRule type="expression" dxfId="9" priority="2">
      <formula>B14&lt;&gt;"ORDEN OK"</formula>
    </cfRule>
  </conditionalFormatting>
  <dataValidations count="1">
    <dataValidation type="whole" showErrorMessage="1" errorTitle="Orden no válido" error="Ingresa un número entero entre 1 y 8. Cada número debe utilizarse una sola vez." sqref="B6:B13" xr:uid="{00000000-0002-0000-0300-000000000000}">
      <formula1>1</formula1>
      <formula2>8</formula2>
    </dataValidation>
  </dataValidations>
  <hyperlinks>
    <hyperlink ref="J7" r:id="rId1" xr:uid="{48242ED9-F773-47C3-8B2F-61C5452A56A8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7"/>
  <sheetViews>
    <sheetView workbookViewId="0">
      <selection activeCell="E37" sqref="E37"/>
    </sheetView>
  </sheetViews>
  <sheetFormatPr baseColWidth="10" defaultColWidth="8.796875" defaultRowHeight="13.8"/>
  <cols>
    <col min="1" max="2" width="9" style="2" customWidth="1"/>
    <col min="3" max="3" width="24" style="2" customWidth="1"/>
    <col min="4" max="4" width="25" style="2" customWidth="1"/>
    <col min="5" max="5" width="24" style="2" customWidth="1"/>
    <col min="6" max="8" width="12" style="2" customWidth="1"/>
    <col min="9" max="9" width="17" style="2" customWidth="1"/>
    <col min="10" max="10" width="16" style="2" customWidth="1"/>
    <col min="11" max="11" width="13" style="2" customWidth="1"/>
    <col min="12" max="12" width="14" style="2" customWidth="1"/>
    <col min="13" max="13" width="28" style="2" customWidth="1"/>
    <col min="14" max="16384" width="8.796875" style="2"/>
  </cols>
  <sheetData>
    <row r="1" spans="1:13" ht="24" customHeight="1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>
      <c r="A3" s="48" t="s">
        <v>178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ht="27.6">
      <c r="A5" s="12" t="s">
        <v>71</v>
      </c>
      <c r="B5" s="13" t="s">
        <v>179</v>
      </c>
      <c r="C5" s="13" t="s">
        <v>180</v>
      </c>
      <c r="D5" s="13" t="s">
        <v>181</v>
      </c>
      <c r="E5" s="13" t="s">
        <v>182</v>
      </c>
      <c r="F5" s="13" t="s">
        <v>183</v>
      </c>
      <c r="G5" s="13" t="s">
        <v>184</v>
      </c>
      <c r="H5" s="13" t="s">
        <v>185</v>
      </c>
      <c r="I5" s="13" t="s">
        <v>186</v>
      </c>
      <c r="J5" s="13" t="s">
        <v>187</v>
      </c>
      <c r="K5" s="13" t="s">
        <v>188</v>
      </c>
      <c r="L5" s="13" t="s">
        <v>189</v>
      </c>
      <c r="M5" s="14" t="s">
        <v>190</v>
      </c>
    </row>
    <row r="6" spans="1:13">
      <c r="A6" s="38">
        <f>'Diseño 2x3'!A6</f>
        <v>1</v>
      </c>
      <c r="B6" s="39">
        <f>'Diseño 2x3'!B6</f>
        <v>4</v>
      </c>
      <c r="C6" s="39" t="str">
        <f>'Diseño 2x3'!D6</f>
        <v>Pedido por pedido</v>
      </c>
      <c r="D6" s="39" t="str">
        <f>'Diseño 2x3'!F6</f>
        <v>Estación actual</v>
      </c>
      <c r="E6" s="39" t="str">
        <f>'Diseño 2x3'!H6</f>
        <v>Después de empacar</v>
      </c>
      <c r="F6" s="49">
        <v>12.1</v>
      </c>
      <c r="G6" s="49">
        <v>11.9</v>
      </c>
      <c r="H6" s="49"/>
      <c r="I6" s="56">
        <f t="shared" ref="I6:I13" si="0">IF(COUNTA(F6:H6)=0,"",IF(COUNT(F6)=0,"REVISAR",IF(COUNT(F6:H6)&lt;&gt;COUNTA(F6:H6),"REVISAR",AVERAGE(F6:H6))))</f>
        <v>12</v>
      </c>
      <c r="J6" s="57">
        <v>0.02</v>
      </c>
      <c r="K6" s="58" t="str">
        <f t="shared" ref="K6:K13" si="1">IF(COUNTA(F6:H6)=0,"FALTA INFO",IF(COUNT(F6)=0,"REVISAR: Réplica 1",IF(COUNT(F6:H6)&lt;&gt;COUNTA(F6:H6),"REVISAR: texto",COUNT(F6:H6)&amp;" válida(s)")))</f>
        <v>2 válida(s)</v>
      </c>
      <c r="L6" s="56">
        <f t="shared" ref="L6:L13" si="2">IF(OR(I6="",I6="REVISAR",COUNT(F6:H6)&lt;2),"",MAX(F6:H6)-MIN(F6:H6))</f>
        <v>0.19999999999999929</v>
      </c>
      <c r="M6" s="50" t="s">
        <v>191</v>
      </c>
    </row>
    <row r="7" spans="1:13">
      <c r="A7" s="41">
        <f>'Diseño 2x3'!A7</f>
        <v>2</v>
      </c>
      <c r="B7" s="42">
        <f>'Diseño 2x3'!B7</f>
        <v>1</v>
      </c>
      <c r="C7" s="42" t="str">
        <f>'Diseño 2x3'!D7</f>
        <v>Picking por lotes</v>
      </c>
      <c r="D7" s="42" t="str">
        <f>'Diseño 2x3'!F7</f>
        <v>Estación actual</v>
      </c>
      <c r="E7" s="42" t="str">
        <f>'Diseño 2x3'!H7</f>
        <v>Después de empacar</v>
      </c>
      <c r="F7" s="51">
        <v>11.3</v>
      </c>
      <c r="G7" s="51">
        <v>11.1</v>
      </c>
      <c r="H7" s="51"/>
      <c r="I7" s="59">
        <f t="shared" si="0"/>
        <v>11.2</v>
      </c>
      <c r="J7" s="60">
        <v>2.1999999999999999E-2</v>
      </c>
      <c r="K7" s="61" t="str">
        <f t="shared" si="1"/>
        <v>2 válida(s)</v>
      </c>
      <c r="L7" s="59">
        <f t="shared" si="2"/>
        <v>0.20000000000000107</v>
      </c>
      <c r="M7" s="52" t="s">
        <v>192</v>
      </c>
    </row>
    <row r="8" spans="1:13">
      <c r="A8" s="41">
        <f>'Diseño 2x3'!A8</f>
        <v>3</v>
      </c>
      <c r="B8" s="42">
        <f>'Diseño 2x3'!B8</f>
        <v>7</v>
      </c>
      <c r="C8" s="42" t="str">
        <f>'Diseño 2x3'!D8</f>
        <v>Pedido por pedido</v>
      </c>
      <c r="D8" s="42" t="str">
        <f>'Diseño 2x3'!F8</f>
        <v>Estación estandarizada</v>
      </c>
      <c r="E8" s="42" t="str">
        <f>'Diseño 2x3'!H8</f>
        <v>Después de empacar</v>
      </c>
      <c r="F8" s="51">
        <v>10.6</v>
      </c>
      <c r="G8" s="51">
        <v>10.4</v>
      </c>
      <c r="H8" s="51"/>
      <c r="I8" s="59">
        <f t="shared" si="0"/>
        <v>10.5</v>
      </c>
      <c r="J8" s="60">
        <v>1.7999999999999999E-2</v>
      </c>
      <c r="K8" s="61" t="str">
        <f t="shared" si="1"/>
        <v>2 válida(s)</v>
      </c>
      <c r="L8" s="59">
        <f t="shared" si="2"/>
        <v>0.19999999999999929</v>
      </c>
      <c r="M8" s="52" t="s">
        <v>193</v>
      </c>
    </row>
    <row r="9" spans="1:13">
      <c r="A9" s="41">
        <f>'Diseño 2x3'!A9</f>
        <v>4</v>
      </c>
      <c r="B9" s="42">
        <f>'Diseño 2x3'!B9</f>
        <v>2</v>
      </c>
      <c r="C9" s="42" t="str">
        <f>'Diseño 2x3'!D9</f>
        <v>Picking por lotes</v>
      </c>
      <c r="D9" s="42" t="str">
        <f>'Diseño 2x3'!F9</f>
        <v>Estación estandarizada</v>
      </c>
      <c r="E9" s="42" t="str">
        <f>'Diseño 2x3'!H9</f>
        <v>Después de empacar</v>
      </c>
      <c r="F9" s="51">
        <v>8.1</v>
      </c>
      <c r="G9" s="51">
        <v>7.9</v>
      </c>
      <c r="H9" s="51"/>
      <c r="I9" s="59">
        <f t="shared" si="0"/>
        <v>8</v>
      </c>
      <c r="J9" s="60">
        <v>0.02</v>
      </c>
      <c r="K9" s="61" t="str">
        <f t="shared" si="1"/>
        <v>2 válida(s)</v>
      </c>
      <c r="L9" s="59">
        <f t="shared" si="2"/>
        <v>0.19999999999999929</v>
      </c>
      <c r="M9" s="52" t="s">
        <v>194</v>
      </c>
    </row>
    <row r="10" spans="1:13">
      <c r="A10" s="41">
        <f>'Diseño 2x3'!A10</f>
        <v>5</v>
      </c>
      <c r="B10" s="42">
        <f>'Diseño 2x3'!B10</f>
        <v>8</v>
      </c>
      <c r="C10" s="42" t="str">
        <f>'Diseño 2x3'!D10</f>
        <v>Pedido por pedido</v>
      </c>
      <c r="D10" s="42" t="str">
        <f>'Diseño 2x3'!F10</f>
        <v>Estación actual</v>
      </c>
      <c r="E10" s="42" t="str">
        <f>'Diseño 2x3'!H10</f>
        <v>Antes del empaque</v>
      </c>
      <c r="F10" s="51">
        <v>11.3</v>
      </c>
      <c r="G10" s="51">
        <v>11.1</v>
      </c>
      <c r="H10" s="51"/>
      <c r="I10" s="59">
        <f t="shared" si="0"/>
        <v>11.2</v>
      </c>
      <c r="J10" s="60">
        <v>2.1000000000000001E-2</v>
      </c>
      <c r="K10" s="61" t="str">
        <f t="shared" si="1"/>
        <v>2 válida(s)</v>
      </c>
      <c r="L10" s="59">
        <f t="shared" si="2"/>
        <v>0.20000000000000107</v>
      </c>
      <c r="M10" s="52" t="s">
        <v>195</v>
      </c>
    </row>
    <row r="11" spans="1:13">
      <c r="A11" s="41">
        <f>'Diseño 2x3'!A11</f>
        <v>6</v>
      </c>
      <c r="B11" s="42">
        <f>'Diseño 2x3'!B11</f>
        <v>3</v>
      </c>
      <c r="C11" s="42" t="str">
        <f>'Diseño 2x3'!D11</f>
        <v>Picking por lotes</v>
      </c>
      <c r="D11" s="42" t="str">
        <f>'Diseño 2x3'!F11</f>
        <v>Estación actual</v>
      </c>
      <c r="E11" s="42" t="str">
        <f>'Diseño 2x3'!H11</f>
        <v>Antes del empaque</v>
      </c>
      <c r="F11" s="51">
        <v>10.5</v>
      </c>
      <c r="G11" s="51">
        <v>10.3</v>
      </c>
      <c r="H11" s="51"/>
      <c r="I11" s="59">
        <f t="shared" si="0"/>
        <v>10.4</v>
      </c>
      <c r="J11" s="60">
        <v>2.1999999999999999E-2</v>
      </c>
      <c r="K11" s="61" t="str">
        <f t="shared" si="1"/>
        <v>2 válida(s)</v>
      </c>
      <c r="L11" s="59">
        <f t="shared" si="2"/>
        <v>0.19999999999999929</v>
      </c>
      <c r="M11" s="52" t="s">
        <v>196</v>
      </c>
    </row>
    <row r="12" spans="1:13">
      <c r="A12" s="41">
        <f>'Diseño 2x3'!A12</f>
        <v>7</v>
      </c>
      <c r="B12" s="42">
        <f>'Diseño 2x3'!B12</f>
        <v>6</v>
      </c>
      <c r="C12" s="42" t="str">
        <f>'Diseño 2x3'!D12</f>
        <v>Pedido por pedido</v>
      </c>
      <c r="D12" s="42" t="str">
        <f>'Diseño 2x3'!F12</f>
        <v>Estación estandarizada</v>
      </c>
      <c r="E12" s="42" t="str">
        <f>'Diseño 2x3'!H12</f>
        <v>Antes del empaque</v>
      </c>
      <c r="F12" s="51">
        <v>9.8000000000000007</v>
      </c>
      <c r="G12" s="51">
        <v>9.6</v>
      </c>
      <c r="H12" s="51"/>
      <c r="I12" s="59">
        <f t="shared" si="0"/>
        <v>9.6999999999999993</v>
      </c>
      <c r="J12" s="60">
        <v>1.9E-2</v>
      </c>
      <c r="K12" s="61" t="str">
        <f t="shared" si="1"/>
        <v>2 válida(s)</v>
      </c>
      <c r="L12" s="59">
        <f t="shared" si="2"/>
        <v>0.20000000000000107</v>
      </c>
      <c r="M12" s="52" t="s">
        <v>197</v>
      </c>
    </row>
    <row r="13" spans="1:13">
      <c r="A13" s="44">
        <f>'Diseño 2x3'!A13</f>
        <v>8</v>
      </c>
      <c r="B13" s="45">
        <f>'Diseño 2x3'!B13</f>
        <v>5</v>
      </c>
      <c r="C13" s="45" t="str">
        <f>'Diseño 2x3'!D13</f>
        <v>Picking por lotes</v>
      </c>
      <c r="D13" s="45" t="str">
        <f>'Diseño 2x3'!F13</f>
        <v>Estación estandarizada</v>
      </c>
      <c r="E13" s="45" t="str">
        <f>'Diseño 2x3'!H13</f>
        <v>Antes del empaque</v>
      </c>
      <c r="F13" s="53">
        <v>7.3</v>
      </c>
      <c r="G13" s="53">
        <v>7.1</v>
      </c>
      <c r="H13" s="53"/>
      <c r="I13" s="62">
        <f t="shared" si="0"/>
        <v>7.1999999999999993</v>
      </c>
      <c r="J13" s="63">
        <v>2.1000000000000001E-2</v>
      </c>
      <c r="K13" s="64" t="str">
        <f t="shared" si="1"/>
        <v>2 válida(s)</v>
      </c>
      <c r="L13" s="62">
        <f t="shared" si="2"/>
        <v>0.20000000000000018</v>
      </c>
      <c r="M13" s="54" t="s">
        <v>198</v>
      </c>
    </row>
    <row r="14" spans="1:13" ht="25.65" customHeight="1">
      <c r="A14" s="2" t="s">
        <v>199</v>
      </c>
      <c r="B14" s="47" t="str">
        <f>IF(COUNTIF(I6:I13,"REVISAR")&gt;0,"REVISAR: corrige texto o completa Réplica 1",IF(COUNT(I6:I13)&lt;8,"FALTA INFORMACIÓN: completa Réplica 1 en las 8 corridas",IF(COUNT(J6:J13)+COUNTBLANK(J6:J13)&lt;&gt;8,"REVISAR: la métrica de control debe ser numérica o quedar vacía","DATOS LISTOS")))</f>
        <v>DATOS LISTOS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spans="1:13">
      <c r="A15" s="55" t="s">
        <v>200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</row>
    <row r="16" spans="1:13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</row>
    <row r="17" spans="1:13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</row>
  </sheetData>
  <mergeCells count="3">
    <mergeCell ref="A1:M1"/>
    <mergeCell ref="A3:M4"/>
    <mergeCell ref="A15:M17"/>
  </mergeCells>
  <conditionalFormatting sqref="B14">
    <cfRule type="expression" dxfId="8" priority="4">
      <formula>B14="DATOS LISTOS"</formula>
    </cfRule>
    <cfRule type="expression" dxfId="7" priority="5">
      <formula>B14&lt;&gt;"DATOS LISTOS"</formula>
    </cfRule>
  </conditionalFormatting>
  <conditionalFormatting sqref="I6:I13">
    <cfRule type="expression" dxfId="6" priority="1">
      <formula>I6=""</formula>
    </cfRule>
  </conditionalFormatting>
  <dataValidations count="1">
    <dataValidation type="decimal" allowBlank="1" showErrorMessage="1" errorTitle="Dato no válido" error="Ingresa un valor numérico o deja la celda vacía." sqref="F6:H13 J6:J13" xr:uid="{00000000-0002-0000-0400-000000000000}">
      <formula1>-1E+99</formula1>
      <formula2>1E+99</formula2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400-000002000000}">
            <xm:f>AND(Configuración!$B$7="Minimizar",I6=MIN($I$6:$I$13))</xm:f>
            <x14:dxf>
              <font>
                <b/>
                <color rgb="FF0B1F3A"/>
              </font>
              <fill>
                <patternFill>
                  <bgColor rgb="FFE8F5E9"/>
                </patternFill>
              </fill>
            </x14:dxf>
          </x14:cfRule>
          <x14:cfRule type="expression" priority="3" id="{00000000-000E-0000-0400-000003000000}">
            <xm:f>AND(Configuración!$B$7="Maximizar",I6=MAX($I$6:$I$13))</xm:f>
            <x14:dxf>
              <font>
                <b/>
                <color rgb="FF0B1F3A"/>
              </font>
              <fill>
                <patternFill>
                  <bgColor rgb="FFE8F5E9"/>
                </patternFill>
              </fill>
            </x14:dxf>
          </x14:cfRule>
          <xm:sqref>I6:I13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3"/>
  <sheetViews>
    <sheetView workbookViewId="0">
      <selection activeCell="I26" sqref="I26"/>
    </sheetView>
  </sheetViews>
  <sheetFormatPr baseColWidth="10" defaultColWidth="8.796875" defaultRowHeight="13.8"/>
  <cols>
    <col min="1" max="1" width="13" style="2" customWidth="1"/>
    <col min="2" max="4" width="14" style="2" customWidth="1"/>
    <col min="5" max="5" width="42" style="2" customWidth="1"/>
    <col min="6" max="6" width="4" style="2" customWidth="1"/>
    <col min="7" max="7" width="12" style="2" customWidth="1"/>
    <col min="8" max="9" width="15" style="2" customWidth="1"/>
    <col min="10" max="10" width="14" style="2" customWidth="1"/>
    <col min="11" max="11" width="10" style="2" customWidth="1"/>
    <col min="12" max="12" width="5.5" style="2" customWidth="1"/>
    <col min="13" max="13" width="32.09765625" style="2" customWidth="1"/>
    <col min="14" max="14" width="26.796875" style="2" customWidth="1"/>
    <col min="15" max="16384" width="8.796875" style="2"/>
  </cols>
  <sheetData>
    <row r="1" spans="1:14" ht="24" customHeight="1">
      <c r="A1" s="65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4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4" ht="14.4" thickBot="1">
      <c r="A3" s="101" t="str">
        <f>IF(Configuración!$B$12&lt;&gt;"CONFIGURACIÓN OK","REVISAR CONFIGURACIÓN",IF('Diseño 2x3'!$B$14&lt;&gt;"ORDEN OK","REVISAR ORDEN DE EJECUCIÓN",IF('Registro resultados'!$B$14&lt;&gt;"DATOS LISTOS","FALTA/REVISAR DATOS","ANÁLISIS LISTO: efectos descriptivos calculados")))</f>
        <v>ANÁLISIS LISTO: efectos descriptivos calculados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4" ht="24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M4" s="30" t="s">
        <v>231</v>
      </c>
      <c r="N4" s="31"/>
    </row>
    <row r="5" spans="1:14" ht="24" customHeight="1">
      <c r="A5" s="76" t="s">
        <v>202</v>
      </c>
      <c r="B5" s="77" t="s">
        <v>203</v>
      </c>
      <c r="C5" s="77" t="s">
        <v>204</v>
      </c>
      <c r="D5" s="77" t="s">
        <v>205</v>
      </c>
      <c r="E5" s="78" t="s">
        <v>206</v>
      </c>
      <c r="F5" s="66"/>
      <c r="G5" s="75" t="s">
        <v>207</v>
      </c>
      <c r="H5" s="75"/>
      <c r="I5" s="75"/>
      <c r="J5" s="75"/>
      <c r="K5" s="75"/>
      <c r="M5" s="32"/>
      <c r="N5" s="33"/>
    </row>
    <row r="6" spans="1:14" ht="24" customHeight="1" thickBot="1">
      <c r="A6" s="103" t="s">
        <v>153</v>
      </c>
      <c r="B6" s="90" t="s">
        <v>208</v>
      </c>
      <c r="C6" s="104">
        <f>IF($A$3&lt;&gt;"ANÁLISIS LISTO: efectos descriptivos calculados","",ROUND(SUMPRODUCT('Diseño 2x3'!$C$6:$C$13,'Registro resultados'!$I$6:$I$13)/4,10))</f>
        <v>-1.65</v>
      </c>
      <c r="D6" s="104">
        <f t="shared" ref="D6:D11" si="0">IF($A$3&lt;&gt;"ANÁLISIS LISTO: efectos descriptivos calculados","",ABS(C6))</f>
        <v>1.65</v>
      </c>
      <c r="E6" s="91" t="str">
        <f>IF($A$3&lt;&gt;"ANÁLISIS LISTO: efectos descriptivos calculados","FALTA/REVISAR INFO",IF(C6=0,"Sin cambio promedio estimado",IF(Configuración!$B$7="Minimizar",IF(C6&lt;0,"Nivel +1 reduce la respuesta","Nivel -1 reduce la respuesta"),IF(C6&gt;0,"Nivel +1 aumenta la respuesta","Nivel -1 aumenta la respuesta"))))</f>
        <v>Nivel +1 reduce la respuesta</v>
      </c>
      <c r="F6" s="66"/>
      <c r="G6" s="76" t="s">
        <v>55</v>
      </c>
      <c r="H6" s="77" t="s">
        <v>209</v>
      </c>
      <c r="I6" s="77" t="s">
        <v>210</v>
      </c>
      <c r="J6" s="78" t="s">
        <v>202</v>
      </c>
      <c r="K6" s="66"/>
      <c r="M6" s="34"/>
      <c r="N6" s="35"/>
    </row>
    <row r="7" spans="1:14" ht="17.399999999999999" thickBot="1">
      <c r="A7" s="105" t="s">
        <v>157</v>
      </c>
      <c r="B7" s="94" t="s">
        <v>208</v>
      </c>
      <c r="C7" s="106">
        <f>IF($A$3&lt;&gt;"ANÁLISIS LISTO: efectos descriptivos calculados","",ROUND(SUMPRODUCT('Diseño 2x3'!$E$6:$E$13,'Registro resultados'!$I$6:$I$13)/4,10))</f>
        <v>-2.35</v>
      </c>
      <c r="D7" s="106">
        <f t="shared" si="0"/>
        <v>2.35</v>
      </c>
      <c r="E7" s="95" t="str">
        <f>IF($A$3&lt;&gt;"ANÁLISIS LISTO: efectos descriptivos calculados","FALTA/REVISAR INFO",IF(C7=0,"Sin cambio promedio estimado",IF(Configuración!$B$7="Minimizar",IF(C7&lt;0,"Nivel +1 reduce la respuesta","Nivel -1 reduce la respuesta"),IF(C7&gt;0,"Nivel +1 aumenta la respuesta","Nivel -1 aumenta la respuesta"))))</f>
        <v>Nivel +1 reduce la respuesta</v>
      </c>
      <c r="F7" s="66"/>
      <c r="G7" s="103" t="s">
        <v>153</v>
      </c>
      <c r="H7" s="104">
        <f>IF($A$3&lt;&gt;"ANÁLISIS LISTO: efectos descriptivos calculados","",SUMPRODUCT(('Diseño 2x3'!$C$6:$C$13=-1)*'Registro resultados'!$I$6:$I$13)/4)</f>
        <v>10.850000000000001</v>
      </c>
      <c r="I7" s="104">
        <f>IF($A$3&lt;&gt;"ANÁLISIS LISTO: efectos descriptivos calculados","",SUMPRODUCT(('Diseño 2x3'!$C$6:$C$13=1)*'Registro resultados'!$I$6:$I$13)/4)</f>
        <v>9.1999999999999993</v>
      </c>
      <c r="J7" s="107">
        <f>IF(OR(H7="",I7=""),"",I7-H7)</f>
        <v>-1.6500000000000021</v>
      </c>
      <c r="K7" s="66"/>
      <c r="M7" s="36" t="s">
        <v>232</v>
      </c>
      <c r="N7" s="37"/>
    </row>
    <row r="8" spans="1:14">
      <c r="A8" s="105" t="s">
        <v>161</v>
      </c>
      <c r="B8" s="94" t="s">
        <v>208</v>
      </c>
      <c r="C8" s="106">
        <f>IF($A$3&lt;&gt;"ANÁLISIS LISTO: efectos descriptivos calculados","",ROUND(SUMPRODUCT('Diseño 2x3'!$G$6:$G$13,'Registro resultados'!$I$6:$I$13)/4,10))</f>
        <v>-0.8</v>
      </c>
      <c r="D8" s="106">
        <f t="shared" si="0"/>
        <v>0.8</v>
      </c>
      <c r="E8" s="95" t="str">
        <f>IF($A$3&lt;&gt;"ANÁLISIS LISTO: efectos descriptivos calculados","FALTA/REVISAR INFO",IF(C8=0,"Sin cambio promedio estimado",IF(Configuración!$B$7="Minimizar",IF(C8&lt;0,"Nivel +1 reduce la respuesta","Nivel -1 reduce la respuesta"),IF(C8&gt;0,"Nivel +1 aumenta la respuesta","Nivel -1 aumenta la respuesta"))))</f>
        <v>Nivel +1 reduce la respuesta</v>
      </c>
      <c r="F8" s="66"/>
      <c r="G8" s="105" t="s">
        <v>157</v>
      </c>
      <c r="H8" s="106">
        <f>IF($A$3&lt;&gt;"ANÁLISIS LISTO: efectos descriptivos calculados","",SUMPRODUCT(('Diseño 2x3'!$E$6:$E$13=-1)*'Registro resultados'!$I$6:$I$13)/4)</f>
        <v>11.2</v>
      </c>
      <c r="I8" s="106">
        <f>IF($A$3&lt;&gt;"ANÁLISIS LISTO: efectos descriptivos calculados","",SUMPRODUCT(('Diseño 2x3'!$E$6:$E$13=1)*'Registro resultados'!$I$6:$I$13)/4)</f>
        <v>8.85</v>
      </c>
      <c r="J8" s="108">
        <f>IF(OR(H8="",I8=""),"",I8-H8)</f>
        <v>-2.3499999999999996</v>
      </c>
      <c r="K8" s="66"/>
    </row>
    <row r="9" spans="1:14" ht="26.4">
      <c r="A9" s="105" t="s">
        <v>211</v>
      </c>
      <c r="B9" s="94" t="s">
        <v>103</v>
      </c>
      <c r="C9" s="106">
        <f>IF($A$3&lt;&gt;"ANÁLISIS LISTO: efectos descriptivos calculados","",ROUND(SUMPRODUCT('Diseño 2x3'!$C$6:$C$13,'Diseño 2x3'!$E$6:$E$13,'Registro resultados'!$I$6:$I$13)/4,10))</f>
        <v>-0.85</v>
      </c>
      <c r="D9" s="106">
        <f t="shared" si="0"/>
        <v>0.85</v>
      </c>
      <c r="E9" s="95" t="str">
        <f>IF($A$3&lt;&gt;"ANÁLISIS LISTO: efectos descriptivos calculados","FALTA/REVISAR INFO",IF(C9=0,"Sin interacción promedio estimada","Interacción estimada: interpretar junto con los efectos principales"))</f>
        <v>Interacción estimada: interpretar junto con los efectos principales</v>
      </c>
      <c r="F9" s="66"/>
      <c r="G9" s="109" t="s">
        <v>161</v>
      </c>
      <c r="H9" s="110">
        <f>IF($A$3&lt;&gt;"ANÁLISIS LISTO: efectos descriptivos calculados","",SUMPRODUCT(('Diseño 2x3'!$G$6:$G$13=-1)*'Registro resultados'!$I$6:$I$13)/4)</f>
        <v>10.425000000000001</v>
      </c>
      <c r="I9" s="110">
        <f>IF($A$3&lt;&gt;"ANÁLISIS LISTO: efectos descriptivos calculados","",SUMPRODUCT(('Diseño 2x3'!$G$6:$G$13=1)*'Registro resultados'!$I$6:$I$13)/4)</f>
        <v>9.625</v>
      </c>
      <c r="J9" s="111">
        <f>IF(OR(H9="",I9=""),"",I9-H9)</f>
        <v>-0.80000000000000071</v>
      </c>
      <c r="K9" s="66"/>
    </row>
    <row r="10" spans="1:14">
      <c r="A10" s="105" t="s">
        <v>212</v>
      </c>
      <c r="B10" s="94" t="s">
        <v>103</v>
      </c>
      <c r="C10" s="106">
        <f>IF($A$3&lt;&gt;"ANÁLISIS LISTO: efectos descriptivos calculados","",ROUND(SUMPRODUCT('Diseño 2x3'!$C$6:$C$13,'Diseño 2x3'!$G$6:$G$13,'Registro resultados'!$I$6:$I$13)/4,10))</f>
        <v>0</v>
      </c>
      <c r="D10" s="106">
        <f t="shared" si="0"/>
        <v>0</v>
      </c>
      <c r="E10" s="95" t="str">
        <f>IF($A$3&lt;&gt;"ANÁLISIS LISTO: efectos descriptivos calculados","FALTA/REVISAR INFO",IF(C10=0,"Sin interacción promedio estimada","Interacción estimada: interpretar junto con los efectos principales"))</f>
        <v>Sin interacción promedio estimada</v>
      </c>
      <c r="F10" s="66"/>
      <c r="G10" s="66"/>
      <c r="H10" s="66"/>
      <c r="I10" s="66"/>
      <c r="J10" s="66"/>
      <c r="K10" s="66"/>
    </row>
    <row r="11" spans="1:14">
      <c r="A11" s="109" t="s">
        <v>213</v>
      </c>
      <c r="B11" s="98" t="s">
        <v>103</v>
      </c>
      <c r="C11" s="110">
        <f>IF($A$3&lt;&gt;"ANÁLISIS LISTO: efectos descriptivos calculados","",ROUND(SUMPRODUCT('Diseño 2x3'!$E$6:$E$13,'Diseño 2x3'!$G$6:$G$13,'Registro resultados'!$I$6:$I$13)/4,10))</f>
        <v>0</v>
      </c>
      <c r="D11" s="110">
        <f t="shared" si="0"/>
        <v>0</v>
      </c>
      <c r="E11" s="99" t="str">
        <f>IF($A$3&lt;&gt;"ANÁLISIS LISTO: efectos descriptivos calculados","FALTA/REVISAR INFO",IF(C11=0,"Sin interacción promedio estimada","Interacción estimada: interpretar junto con los efectos principales"))</f>
        <v>Sin interacción promedio estimada</v>
      </c>
      <c r="F11" s="66"/>
      <c r="G11" s="66"/>
      <c r="H11" s="66"/>
      <c r="I11" s="66"/>
      <c r="J11" s="66"/>
      <c r="K11" s="66"/>
    </row>
    <row r="12" spans="1:14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</row>
    <row r="13" spans="1:14">
      <c r="A13" s="67" t="s">
        <v>214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</row>
    <row r="14" spans="1:14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</row>
    <row r="15" spans="1:14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</row>
    <row r="16" spans="1:14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</row>
    <row r="17" spans="1:1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</row>
    <row r="18" spans="1:1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</row>
    <row r="19" spans="1:1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</row>
    <row r="20" spans="1:1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</row>
    <row r="21" spans="1:1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</row>
    <row r="23" spans="1:1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</row>
  </sheetData>
  <sheetProtection algorithmName="SHA-512" hashValue="gokfho5EaKlYfZik29NPjdoFDN7pQKpKZ2wMjgbceuR8AsY8fGHKIex/6cVDCyV7i3I3xDqmQ0/nRiqxRcNa5Q==" saltValue="vTEwQJ+am3t8rmUsTn+byA==" spinCount="100000" sheet="1" objects="1" scenarios="1" formatCells="0" formatColumns="0" formatRows="0" insertColumns="0" insertRows="0" deleteRows="0" sort="0" autoFilter="0"/>
  <mergeCells count="6">
    <mergeCell ref="A1:K1"/>
    <mergeCell ref="A3:K3"/>
    <mergeCell ref="G5:K5"/>
    <mergeCell ref="A13:K16"/>
    <mergeCell ref="M4:N6"/>
    <mergeCell ref="M7:N7"/>
  </mergeCells>
  <conditionalFormatting sqref="A3">
    <cfRule type="expression" dxfId="3" priority="2">
      <formula>A3="ANÁLISIS LISTO: efectos descriptivos calculados"</formula>
    </cfRule>
    <cfRule type="expression" dxfId="2" priority="3">
      <formula>A3&lt;&gt;"ANÁLISIS LISTO: efectos descriptivos calculados"</formula>
    </cfRule>
  </conditionalFormatting>
  <conditionalFormatting sqref="D6:D11">
    <cfRule type="dataBar" priority="1">
      <dataBar>
        <cfvo type="min"/>
        <cfvo type="max"/>
        <color rgb="FFA02B93"/>
      </dataBar>
    </cfRule>
    <cfRule type="dataBar" priority="4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{697C3506-6A3C-6DA7-E732-1F3458F72261}</x14:id>
        </ext>
      </extLst>
    </cfRule>
  </conditionalFormatting>
  <hyperlinks>
    <hyperlink ref="M7" r:id="rId1" xr:uid="{8BD0EA4E-C5FE-4D01-8D7F-780CBFCDB4D5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7C3506-6A3C-6DA7-E732-1F3458F72261}">
            <x14:dataBar>
              <x14:cfvo type="min"/>
              <x14:cfvo type="max"/>
              <x14:negativeFillColor auto="1"/>
              <x14:axisColor auto="1"/>
            </x14:dataBar>
          </x14:cfRule>
          <xm:sqref>D6:D11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0"/>
  <sheetViews>
    <sheetView workbookViewId="0">
      <selection activeCell="G34" sqref="G34"/>
    </sheetView>
  </sheetViews>
  <sheetFormatPr baseColWidth="10" defaultColWidth="8.796875" defaultRowHeight="13.8"/>
  <cols>
    <col min="1" max="1" width="27" style="2" customWidth="1"/>
    <col min="2" max="2" width="29" style="2" customWidth="1"/>
    <col min="3" max="3" width="3" style="2" customWidth="1"/>
    <col min="4" max="12" width="13" style="2" customWidth="1"/>
    <col min="13" max="13" width="5.69921875" style="2" customWidth="1"/>
    <col min="14" max="14" width="28.19921875" style="2" customWidth="1"/>
    <col min="15" max="15" width="24.796875" style="2" customWidth="1"/>
    <col min="16" max="16384" width="8.796875" style="2"/>
  </cols>
  <sheetData>
    <row r="1" spans="1:15" ht="24" customHeight="1">
      <c r="A1" s="65" t="s">
        <v>215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112">
        <f>IF($A$3&lt;&gt;"RESUMEN DISPONIBLE","",MATCH(IF(Configuración!$B$7="Minimizar",MIN('Registro resultados'!$I$6:$I$13),MAX('Registro resultados'!$I$6:$I$13)),'Registro resultados'!$I$6:$I$13,0))</f>
        <v>8</v>
      </c>
    </row>
    <row r="3" spans="1:15">
      <c r="A3" s="101" t="str">
        <f>IF(Análisis!$A$3&lt;&gt;"ANÁLISIS LISTO: efectos descriptivos calculados","FALTA/REVISAR INFORMACIÓN","RESUMEN DISPONIBLE")</f>
        <v>RESUMEN DISPONIBLE</v>
      </c>
      <c r="B3" s="102"/>
      <c r="C3" s="102"/>
      <c r="D3" s="102"/>
      <c r="E3" s="102"/>
      <c r="F3" s="102"/>
      <c r="G3" s="66"/>
      <c r="H3" s="66"/>
      <c r="I3" s="66"/>
      <c r="J3" s="66"/>
      <c r="K3" s="66"/>
      <c r="L3" s="66"/>
    </row>
    <row r="4" spans="1:15" ht="14.4" thickBo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5" ht="25.2" customHeight="1">
      <c r="A5" s="76" t="s">
        <v>216</v>
      </c>
      <c r="B5" s="78" t="s">
        <v>217</v>
      </c>
      <c r="C5" s="66"/>
      <c r="D5" s="66"/>
      <c r="E5" s="66"/>
      <c r="F5" s="66"/>
      <c r="G5" s="66"/>
      <c r="H5" s="66"/>
      <c r="I5" s="66"/>
      <c r="J5" s="66"/>
      <c r="K5" s="66"/>
      <c r="L5" s="66"/>
      <c r="N5" s="30" t="s">
        <v>231</v>
      </c>
      <c r="O5" s="31"/>
    </row>
    <row r="6" spans="1:15" ht="25.2" customHeight="1">
      <c r="A6" s="79" t="s">
        <v>218</v>
      </c>
      <c r="B6" s="91" t="str">
        <f>Configuración!B7</f>
        <v>Minimizar</v>
      </c>
      <c r="C6" s="66"/>
      <c r="D6" s="66"/>
      <c r="E6" s="66"/>
      <c r="F6" s="66"/>
      <c r="G6" s="66"/>
      <c r="H6" s="66"/>
      <c r="I6" s="66"/>
      <c r="J6" s="66"/>
      <c r="K6" s="66"/>
      <c r="L6" s="66"/>
      <c r="N6" s="32"/>
      <c r="O6" s="33"/>
    </row>
    <row r="7" spans="1:15" ht="25.2" customHeight="1" thickBot="1">
      <c r="A7" s="82" t="s">
        <v>219</v>
      </c>
      <c r="B7" s="108">
        <f>IF($A$3&lt;&gt;"RESUMEN DISPONIBLE","",AVERAGE('Registro resultados'!$I$6:$I$13))</f>
        <v>10.025</v>
      </c>
      <c r="C7" s="66"/>
      <c r="D7" s="66"/>
      <c r="E7" s="66"/>
      <c r="F7" s="66"/>
      <c r="G7" s="66"/>
      <c r="H7" s="66"/>
      <c r="I7" s="66"/>
      <c r="J7" s="66"/>
      <c r="K7" s="66"/>
      <c r="L7" s="66"/>
      <c r="N7" s="34"/>
      <c r="O7" s="35"/>
    </row>
    <row r="8" spans="1:15" ht="17.399999999999999" thickBot="1">
      <c r="A8" s="82" t="s">
        <v>115</v>
      </c>
      <c r="B8" s="108">
        <f>IF($A$3&lt;&gt;"RESUMEN DISPONIBLE","",IF(COUNTIF('Registro resultados'!$I$6:$I$13,IF(Configuración!$B$7="Minimizar",MIN('Registro resultados'!$I$6:$I$13),MAX('Registro resultados'!$I$6:$I$13)))&gt;1,"EMPATE",INDEX('Registro resultados'!$A$6:$A$13,$L$2)))</f>
        <v>8</v>
      </c>
      <c r="C8" s="66"/>
      <c r="D8" s="66"/>
      <c r="E8" s="66"/>
      <c r="F8" s="66"/>
      <c r="G8" s="66"/>
      <c r="H8" s="66"/>
      <c r="I8" s="66"/>
      <c r="J8" s="66"/>
      <c r="K8" s="66"/>
      <c r="L8" s="66"/>
      <c r="N8" s="36" t="s">
        <v>232</v>
      </c>
      <c r="O8" s="37"/>
    </row>
    <row r="9" spans="1:15">
      <c r="A9" s="82" t="s">
        <v>220</v>
      </c>
      <c r="B9" s="108">
        <f>IF($A$3&lt;&gt;"RESUMEN DISPONIBLE","",IF(Configuración!$B$7="Minimizar",MIN('Registro resultados'!$I$6:$I$13),MAX('Registro resultados'!$I$6:$I$13)))</f>
        <v>7.1999999999999993</v>
      </c>
      <c r="C9" s="66"/>
      <c r="D9" s="66"/>
      <c r="E9" s="66"/>
      <c r="F9" s="66"/>
      <c r="G9" s="66"/>
      <c r="H9" s="66"/>
      <c r="I9" s="66"/>
      <c r="J9" s="66"/>
      <c r="K9" s="66"/>
      <c r="L9" s="66"/>
    </row>
    <row r="10" spans="1:15">
      <c r="A10" s="82" t="s">
        <v>221</v>
      </c>
      <c r="B10" s="95" t="str">
        <f>IF(OR($A$3&lt;&gt;"RESUMEN DISPONIBLE",$B$8="EMPATE"),"",INDEX('Registro resultados'!$C$6:$C$13,$L$2))</f>
        <v>Picking por lotes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</row>
    <row r="11" spans="1:15">
      <c r="A11" s="82" t="s">
        <v>222</v>
      </c>
      <c r="B11" s="95" t="str">
        <f>IF(OR($A$3&lt;&gt;"RESUMEN DISPONIBLE",$B$8="EMPATE"),"",INDEX('Registro resultados'!$D$6:$D$13,$L$2))</f>
        <v>Estación estandarizada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</row>
    <row r="12" spans="1:15">
      <c r="A12" s="82" t="s">
        <v>223</v>
      </c>
      <c r="B12" s="95" t="str">
        <f>IF(OR($A$3&lt;&gt;"RESUMEN DISPONIBLE",$B$8="EMPATE"),"",INDEX('Registro resultados'!$E$6:$E$13,$L$2))</f>
        <v>Antes del empaque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5">
      <c r="A13" s="82" t="s">
        <v>224</v>
      </c>
      <c r="B13" s="113">
        <f>IF(OR($A$3&lt;&gt;"RESUMEN DISPONIBLE",$B$8="EMPATE"),"",INDEX('Registro resultados'!$J$6:$J$13,$L$2))</f>
        <v>2.1000000000000001E-2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</row>
    <row r="14" spans="1:15">
      <c r="A14" s="82" t="s">
        <v>225</v>
      </c>
      <c r="B14" s="95" t="str">
        <f>IF($A$3&lt;&gt;"RESUMEN DISPONIBLE","",IF(MAX(Análisis!$D$6:$D$8)=0,"Ninguno",INDEX(Análisis!$A$6:$A$8,MATCH(MAX(Análisis!$D$6:$D$8),Análisis!$D$6:$D$8,0))))</f>
        <v>B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</row>
    <row r="15" spans="1:15">
      <c r="A15" s="82" t="s">
        <v>226</v>
      </c>
      <c r="B15" s="108">
        <f>IF($A$3&lt;&gt;"RESUMEN DISPONIBLE","",MAX(Análisis!$D$6:$D$8))</f>
        <v>2.35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</row>
    <row r="16" spans="1:15">
      <c r="A16" s="82" t="s">
        <v>227</v>
      </c>
      <c r="B16" s="108" t="str">
        <f>IF($A$3&lt;&gt;"RESUMEN DISPONIBLE","",IF(MAX(Análisis!$D$9:$D$11)=0,"Ninguna",INDEX(Análisis!$A$9:$A$11,MATCH(MAX(Análisis!$D$9:$D$11),Análisis!$D$9:$D$11,0))))</f>
        <v>A×B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</row>
    <row r="17" spans="1:12">
      <c r="A17" s="85" t="s">
        <v>228</v>
      </c>
      <c r="B17" s="111">
        <f>IF($A$3&lt;&gt;"RESUMEN DISPONIBLE","",MAX(Análisis!$D$9:$D$11))</f>
        <v>0.85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</row>
    <row r="18" spans="1:12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</row>
    <row r="19" spans="1:12" ht="17.55" customHeight="1">
      <c r="A19" s="75" t="s">
        <v>229</v>
      </c>
      <c r="B19" s="75"/>
      <c r="C19" s="75"/>
      <c r="D19" s="75"/>
      <c r="E19" s="75"/>
      <c r="F19" s="75"/>
      <c r="G19" s="66"/>
      <c r="H19" s="66"/>
      <c r="I19" s="66"/>
      <c r="J19" s="66"/>
      <c r="K19" s="66"/>
      <c r="L19" s="66"/>
    </row>
    <row r="20" spans="1:12">
      <c r="A20" s="67" t="s">
        <v>230</v>
      </c>
      <c r="B20" s="67"/>
      <c r="C20" s="67"/>
      <c r="D20" s="67"/>
      <c r="E20" s="67"/>
      <c r="F20" s="67"/>
      <c r="G20" s="66"/>
      <c r="H20" s="66"/>
      <c r="I20" s="66"/>
      <c r="J20" s="66"/>
      <c r="K20" s="66"/>
      <c r="L20" s="66"/>
    </row>
    <row r="21" spans="1:12">
      <c r="A21" s="67"/>
      <c r="B21" s="67"/>
      <c r="C21" s="67"/>
      <c r="D21" s="67"/>
      <c r="E21" s="67"/>
      <c r="F21" s="67"/>
      <c r="G21" s="66"/>
      <c r="H21" s="66"/>
      <c r="I21" s="66"/>
      <c r="J21" s="66"/>
      <c r="K21" s="66"/>
      <c r="L21" s="66"/>
    </row>
    <row r="22" spans="1:12">
      <c r="A22" s="67"/>
      <c r="B22" s="67"/>
      <c r="C22" s="67"/>
      <c r="D22" s="67"/>
      <c r="E22" s="67"/>
      <c r="F22" s="67"/>
      <c r="G22" s="66"/>
      <c r="H22" s="66"/>
      <c r="I22" s="66"/>
      <c r="J22" s="66"/>
      <c r="K22" s="66"/>
      <c r="L22" s="66"/>
    </row>
    <row r="23" spans="1:12">
      <c r="A23" s="67"/>
      <c r="B23" s="67"/>
      <c r="C23" s="67"/>
      <c r="D23" s="67"/>
      <c r="E23" s="67"/>
      <c r="F23" s="67"/>
      <c r="G23" s="66"/>
      <c r="H23" s="66"/>
      <c r="I23" s="66"/>
      <c r="J23" s="66"/>
      <c r="K23" s="66"/>
      <c r="L23" s="66"/>
    </row>
    <row r="24" spans="1:1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</row>
    <row r="25" spans="1:1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</row>
    <row r="26" spans="1:12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</row>
    <row r="27" spans="1:12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</row>
    <row r="28" spans="1:12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</row>
    <row r="29" spans="1:12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</row>
    <row r="30" spans="1:12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</row>
  </sheetData>
  <sheetProtection algorithmName="SHA-512" hashValue="ifpdOHm9lAWaCIn9Hm6vayAD783r0psvB53T/K4oKu67zeuBrYeLMtj0+nrzumGMq1hgm5pWGIqBd7LbXtd+Ww==" saltValue="gqYIGbMNIwCIUUSeaWbTtw==" spinCount="100000" sheet="1" objects="1" scenarios="1" formatCells="0" formatColumns="0" formatRows="0" insertColumns="0" insertRows="0" sort="0" autoFilter="0" pivotTables="0"/>
  <mergeCells count="6">
    <mergeCell ref="A1:L1"/>
    <mergeCell ref="A3:F3"/>
    <mergeCell ref="A19:F19"/>
    <mergeCell ref="A20:F23"/>
    <mergeCell ref="N5:O7"/>
    <mergeCell ref="N8:O8"/>
  </mergeCells>
  <conditionalFormatting sqref="A3">
    <cfRule type="expression" dxfId="1" priority="1">
      <formula>A3="RESUMEN DISPONIBLE"</formula>
    </cfRule>
    <cfRule type="expression" dxfId="0" priority="2">
      <formula>A3&lt;&gt;"RESUMEN DISPONIBLE"</formula>
    </cfRule>
  </conditionalFormatting>
  <hyperlinks>
    <hyperlink ref="N8" r:id="rId1" xr:uid="{0CA0B604-5A3D-48CC-A471-3B282B9DE1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Instrucciones</vt:lpstr>
      <vt:lpstr>Glosario</vt:lpstr>
      <vt:lpstr>Configuración</vt:lpstr>
      <vt:lpstr>Diseño 2x3</vt:lpstr>
      <vt:lpstr>Registro resultados</vt:lpstr>
      <vt:lpstr>Análisis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2026-10-05T20:14:49Z</dcterms:modified>
</cp:coreProperties>
</file>