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7027B43-0CF2-433C-A9CA-C0A3DFA19C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_Instrucciones" sheetId="1" r:id="rId1"/>
    <sheet name="02_Glosario" sheetId="2" r:id="rId2"/>
    <sheet name="03_Evaluacion_MIRR" sheetId="3" r:id="rId3"/>
    <sheet name="04_Desarrollo_Calculo" sheetId="4" r:id="rId4"/>
    <sheet name="05_Comparacio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5" l="1"/>
  <c r="B18" i="5" s="1"/>
  <c r="B19" i="4"/>
  <c r="F19" i="4" s="1"/>
  <c r="B18" i="4"/>
  <c r="F18" i="4" s="1"/>
  <c r="C16" i="4"/>
  <c r="B16" i="4"/>
  <c r="F16" i="4" s="1"/>
  <c r="F15" i="4"/>
  <c r="B15" i="4"/>
  <c r="C15" i="4" s="1"/>
  <c r="B14" i="4"/>
  <c r="F14" i="4" s="1"/>
  <c r="B13" i="4"/>
  <c r="F13" i="4" s="1"/>
  <c r="B11" i="4"/>
  <c r="F11" i="4" s="1"/>
  <c r="B9" i="4"/>
  <c r="F9" i="4" s="1"/>
  <c r="B6" i="4"/>
  <c r="B5" i="4"/>
  <c r="B4" i="4"/>
  <c r="B12" i="4" s="1"/>
  <c r="B30" i="3"/>
  <c r="C22" i="3"/>
  <c r="C21" i="3"/>
  <c r="C20" i="3"/>
  <c r="C19" i="3"/>
  <c r="C18" i="3"/>
  <c r="C17" i="3"/>
  <c r="C16" i="3"/>
  <c r="C15" i="3"/>
  <c r="C14" i="3"/>
  <c r="C13" i="3"/>
  <c r="C12" i="3"/>
  <c r="H9" i="4" l="1"/>
  <c r="H14" i="4"/>
  <c r="H16" i="4"/>
  <c r="E16" i="4"/>
  <c r="E15" i="4"/>
  <c r="C12" i="4"/>
  <c r="F12" i="4"/>
  <c r="G13" i="4"/>
  <c r="H13" i="4" s="1"/>
  <c r="C14" i="4"/>
  <c r="G15" i="4"/>
  <c r="H15" i="4" s="1"/>
  <c r="C19" i="4"/>
  <c r="C9" i="4"/>
  <c r="D14" i="4"/>
  <c r="G14" i="4"/>
  <c r="C18" i="4"/>
  <c r="B28" i="3"/>
  <c r="B10" i="5" s="1"/>
  <c r="E9" i="5" s="1"/>
  <c r="G9" i="4"/>
  <c r="C13" i="4"/>
  <c r="D18" i="4"/>
  <c r="D13" i="4"/>
  <c r="B10" i="4"/>
  <c r="G11" i="4"/>
  <c r="H11" i="4" s="1"/>
  <c r="D16" i="4"/>
  <c r="G16" i="4"/>
  <c r="D15" i="4"/>
  <c r="B17" i="4"/>
  <c r="G18" i="4"/>
  <c r="H18" i="4" s="1"/>
  <c r="G12" i="4"/>
  <c r="C11" i="4"/>
  <c r="G19" i="4"/>
  <c r="H19" i="4" s="1"/>
  <c r="B27" i="3"/>
  <c r="B9" i="5" s="1"/>
  <c r="B17" i="5" s="1"/>
  <c r="D11" i="4"/>
  <c r="E19" i="4" l="1"/>
  <c r="C10" i="4"/>
  <c r="F10" i="4"/>
  <c r="E11" i="4"/>
  <c r="E13" i="4"/>
  <c r="D19" i="4"/>
  <c r="C17" i="4"/>
  <c r="F17" i="4"/>
  <c r="E14" i="4"/>
  <c r="E18" i="4"/>
  <c r="D12" i="4"/>
  <c r="E12" i="4" s="1"/>
  <c r="D9" i="4"/>
  <c r="E9" i="4" s="1"/>
  <c r="H12" i="4"/>
  <c r="G17" i="4" l="1"/>
  <c r="H17" i="4" s="1"/>
  <c r="D17" i="4"/>
  <c r="E17" i="4" s="1"/>
  <c r="G10" i="4"/>
  <c r="H10" i="4" s="1"/>
  <c r="B24" i="4" s="1"/>
  <c r="D10" i="4"/>
  <c r="E10" i="4" s="1"/>
  <c r="B23" i="4" s="1"/>
  <c r="B25" i="4" s="1"/>
  <c r="B26" i="3" l="1"/>
  <c r="E23" i="4" l="1"/>
  <c r="E24" i="4" s="1"/>
  <c r="E25" i="4" s="1"/>
  <c r="B29" i="3"/>
  <c r="B12" i="5" s="1"/>
  <c r="B8" i="5"/>
  <c r="B31" i="3"/>
  <c r="B16" i="5" l="1"/>
  <c r="A22" i="5"/>
  <c r="E8" i="5"/>
</calcChain>
</file>

<file path=xl/sharedStrings.xml><?xml version="1.0" encoding="utf-8"?>
<sst xmlns="http://schemas.openxmlformats.org/spreadsheetml/2006/main" count="214" uniqueCount="174">
  <si>
    <t>Plantilla MIRR / TIRM — Instrucciones</t>
  </si>
  <si>
    <t>Objetivo: estimar la tasa interna de retorno modificada de un proyecto con flujos periódicos, compararla con TIR y VPN y entender el efecto de las tasas de financiamiento y reinversión.</t>
  </si>
  <si>
    <t>Cómo usar la plantilla</t>
  </si>
  <si>
    <t>Paso</t>
  </si>
  <si>
    <t>Qué hacer</t>
  </si>
  <si>
    <t>Dónde</t>
  </si>
  <si>
    <t>Qué puedes editar</t>
  </si>
  <si>
    <t>Resultado esperado</t>
  </si>
  <si>
    <t>Importante</t>
  </si>
  <si>
    <t>Borra únicamente los valores de entrada del ejemplo y reemplázalos por los datos de tu proyecto.</t>
  </si>
  <si>
    <t>03_Evaluacion_MIRR</t>
  </si>
  <si>
    <t>Celdas con texto azul</t>
  </si>
  <si>
    <t>Tu propio caso cargado</t>
  </si>
  <si>
    <t>No borres fórmulas ni encabezados.</t>
  </si>
  <si>
    <t>Indica el número de períodos del proyecto (máximo 10).</t>
  </si>
  <si>
    <t>Número de períodos</t>
  </si>
  <si>
    <t>Rango de cálculo definido</t>
  </si>
  <si>
    <t>Período 0 corresponde al inicio.</t>
  </si>
  <si>
    <t>Ingresa tasa de financiamiento, tasa de reinversión y tasa de descuento/referencia.</t>
  </si>
  <si>
    <t>Tasas</t>
  </si>
  <si>
    <t>Supuestos financieros definidos</t>
  </si>
  <si>
    <t>Escríbelas como porcentaje: 11%, 8%, etc.</t>
  </si>
  <si>
    <t>Sustituye los flujos del ejemplo. Usa negativos para desembolsos y positivos para ingresos.</t>
  </si>
  <si>
    <t>Flujos y comentarios</t>
  </si>
  <si>
    <t>MIRR, TIR y VPN calculados</t>
  </si>
  <si>
    <t>Debe existir al menos un flujo negativo y uno positivo.</t>
  </si>
  <si>
    <t>Revisa el Estado de datos, el desarrollo del cálculo y la comparación final.</t>
  </si>
  <si>
    <t>Hojas 03, 04 y 05</t>
  </si>
  <si>
    <t>Nada</t>
  </si>
  <si>
    <t>Validación e interpretación</t>
  </si>
  <si>
    <t>Interpreta resultados solo cuando diga DATOS VÁLIDOS.</t>
  </si>
  <si>
    <t>Convenciones de uso</t>
  </si>
  <si>
    <t>Convención</t>
  </si>
  <si>
    <t>Significado</t>
  </si>
  <si>
    <t>Texto azul</t>
  </si>
  <si>
    <t>Dato de entrada que el usuario puede modificar.</t>
  </si>
  <si>
    <t>Texto negro</t>
  </si>
  <si>
    <t>Fórmula o cálculo automático dentro de la misma hoja.</t>
  </si>
  <si>
    <t>Texto verde</t>
  </si>
  <si>
    <t>Dato vinculado desde otra hoja de esta plantilla.</t>
  </si>
  <si>
    <t>Encabezado azul marino</t>
  </si>
  <si>
    <t>Sección, título o bloque de información.</t>
  </si>
  <si>
    <t>FALTA INFORMACIÓN</t>
  </si>
  <si>
    <t>Hay un dato necesario sin diligenciar.</t>
  </si>
  <si>
    <t>REVISAR</t>
  </si>
  <si>
    <t>Existe una configuración o dato inválido que impide calcular con seguridad.</t>
  </si>
  <si>
    <t>NO CALCULABLE</t>
  </si>
  <si>
    <t>La TIR no pudo calcularse; revisa los flujos y recalcula en Excel.</t>
  </si>
  <si>
    <t>Reglas y límites de esta versión básica–intermedia</t>
  </si>
  <si>
    <t>• Trabaja con períodos regulares: años, meses o trimestres; no mezcles periodicidades.</t>
  </si>
  <si>
    <t>• La plantilla admite hasta 10 períodos posteriores al período 0.</t>
  </si>
  <si>
    <t>• La MIRR/TIRM requiere al menos un flujo negativo y uno positivo.</t>
  </si>
  <si>
    <t>• El VPN usa la tasa de descuento/referencia definida en la hoja de evaluación.</t>
  </si>
  <si>
    <t>• La MIRR no sustituye el análisis de riesgo, liquidez, sensibilidad ni alternativas de inversión.</t>
  </si>
  <si>
    <t>• Esta versión no incluye escenarios múltiples, optimización avanzada ni fechas irregulares.</t>
  </si>
  <si>
    <t>Alertas: interpreta MIRR, TIR y VPN solo cuando el Estado de datos indique DATOS VÁLIDOS. La TIR usa la función nativa IRR de Excel. Si tu Excel está en cálculo manual, presiona Ctrl+Alt+F9.</t>
  </si>
  <si>
    <t>Ejemplo incluido</t>
  </si>
  <si>
    <t>Ejemplo didáctico: compra de un equipo por $50.000, con flujos durante 5 años, tasa de financiamiento de 11%, reinversión de 8% y tasa de referencia de 11%. Sustituye estos datos por los de tu proyecto.</t>
  </si>
  <si>
    <t>Glosario — MIRR / TIRM</t>
  </si>
  <si>
    <t>Término</t>
  </si>
  <si>
    <t>Definición</t>
  </si>
  <si>
    <t>Cómo se usa en la plantilla</t>
  </si>
  <si>
    <t>Ejemplo</t>
  </si>
  <si>
    <t>MIRR / TIRM</t>
  </si>
  <si>
    <t>Tasa interna de retorno modificada. Incorpora una tasa de financiamiento y otra de reinversión.</t>
  </si>
  <si>
    <t>Resultado principal.</t>
  </si>
  <si>
    <t>15,62%</t>
  </si>
  <si>
    <t>TIR</t>
  </si>
  <si>
    <t>Tasa que hace que el valor presente neto de los flujos sea igual a cero.</t>
  </si>
  <si>
    <t>Se muestra para comparar con MIRR.</t>
  </si>
  <si>
    <t>21,56%</t>
  </si>
  <si>
    <t>VPN / VAN</t>
  </si>
  <si>
    <t>Valor presente neto de los flujos descontados a una tasa determinada.</t>
  </si>
  <si>
    <t>Mide valor monetario creado bajo la tasa de referencia.</t>
  </si>
  <si>
    <t>$14.818,30</t>
  </si>
  <si>
    <t>Flujo de caja</t>
  </si>
  <si>
    <t>Entrada o salida de dinero asociada al proyecto en un período.</t>
  </si>
  <si>
    <t>Dato base de los cálculos.</t>
  </si>
  <si>
    <t>-$50.000; $14.000</t>
  </si>
  <si>
    <t>Período 0</t>
  </si>
  <si>
    <t>Momento inicial del análisis.</t>
  </si>
  <si>
    <t>Normalmente contiene la inversión inicial.</t>
  </si>
  <si>
    <t>Año 0</t>
  </si>
  <si>
    <t>Período regular</t>
  </si>
  <si>
    <t>Intervalo constante entre flujos.</t>
  </si>
  <si>
    <t>La plantilla supone años, meses o trimestres uniformes.</t>
  </si>
  <si>
    <t>Cada 12 meses</t>
  </si>
  <si>
    <t>Tasa de financiamiento</t>
  </si>
  <si>
    <t>Costo utilizado para llevar flujos negativos hacia valor presente.</t>
  </si>
  <si>
    <t>Supuesto explícito de MIRR.</t>
  </si>
  <si>
    <t>11%</t>
  </si>
  <si>
    <t>Tasa de reinversión</t>
  </si>
  <si>
    <t>Rendimiento supuesto para llevar flujos positivos hacia el final del proyecto.</t>
  </si>
  <si>
    <t>8%</t>
  </si>
  <si>
    <t>Tasa de descuento / referencia</t>
  </si>
  <si>
    <t>Tasa usada para calcular VPN y comparar rentabilidad.</t>
  </si>
  <si>
    <t>Referencia del análisis.</t>
  </si>
  <si>
    <t>Flujo positivo</t>
  </si>
  <si>
    <t>Entrada de caja mayor que cero.</t>
  </si>
  <si>
    <t>Se capitaliza a la tasa de reinversión.</t>
  </si>
  <si>
    <t>$19.000</t>
  </si>
  <si>
    <t>Flujo negativo</t>
  </si>
  <si>
    <t>Salida de caja menor que cero.</t>
  </si>
  <si>
    <t>Se descuenta a la tasa de financiamiento.</t>
  </si>
  <si>
    <t>-$50.000</t>
  </si>
  <si>
    <t>Valor futuro de positivos</t>
  </si>
  <si>
    <t>Valor de los flujos positivos llevados al último período.</t>
  </si>
  <si>
    <t>Componente del cálculo manual de MIRR.</t>
  </si>
  <si>
    <t>$103.303,55</t>
  </si>
  <si>
    <t>Valor presente de negativos</t>
  </si>
  <si>
    <t>Valor actual de los desembolsos negativos.</t>
  </si>
  <si>
    <t>$50.000</t>
  </si>
  <si>
    <t>Spread MIRR vs. referencia</t>
  </si>
  <si>
    <t>Diferencia en puntos porcentuales entre MIRR y tasa de referencia.</t>
  </si>
  <si>
    <t>Ayuda a interpretar el resultado.</t>
  </si>
  <si>
    <t>4,62 p.p.</t>
  </si>
  <si>
    <t>Estado de datos</t>
  </si>
  <si>
    <t>Control que valida períodos, tasas y flujos antes de mostrar resultados.</t>
  </si>
  <si>
    <t>Debe indicar DATOS VÁLIDOS.</t>
  </si>
  <si>
    <t>DATOS VÁLIDOS</t>
  </si>
  <si>
    <t>Evaluación MIRR / TIRM</t>
  </si>
  <si>
    <t>Supuestos del proyecto — celdas azules = editables</t>
  </si>
  <si>
    <t>Ejemplo didáctico: compra de un equipo por $50.000. Reemplaza solo las entradas en azul y los flujos/comentarios.</t>
  </si>
  <si>
    <t>Moneda del ejemplo</t>
  </si>
  <si>
    <t>$ (referencia)</t>
  </si>
  <si>
    <t>Flujos de caja</t>
  </si>
  <si>
    <t>Período</t>
  </si>
  <si>
    <t>Tipo</t>
  </si>
  <si>
    <t>Comentario</t>
  </si>
  <si>
    <t>Compra del equipo</t>
  </si>
  <si>
    <t>Flujo operativo año 1</t>
  </si>
  <si>
    <t>Flujo operativo año 2</t>
  </si>
  <si>
    <t>Flujo operativo año 3</t>
  </si>
  <si>
    <t>Flujo operativo año 4</t>
  </si>
  <si>
    <t>Flujo operativo año 5</t>
  </si>
  <si>
    <t>Resultados automáticos</t>
  </si>
  <si>
    <t>Indicador</t>
  </si>
  <si>
    <t>Resultado</t>
  </si>
  <si>
    <t>Primero revisa “Estado de datos”. Solo cuando indique DATOS VÁLIDOS deben interpretarse MIRR, TIR y VPN. Una MIRR superior a la tasa de referencia es una señal favorable bajo los supuestos utilizados, no una decisión automática.</t>
  </si>
  <si>
    <t>Lectura rápida</t>
  </si>
  <si>
    <t>Desarrollo del cálculo MIRR / TIRM</t>
  </si>
  <si>
    <t>Supuestos vinculados desde 03_Evaluacion_MIRR</t>
  </si>
  <si>
    <t>Flujo</t>
  </si>
  <si>
    <t>Factor a futuro</t>
  </si>
  <si>
    <t>VF positivo</t>
  </si>
  <si>
    <t>Flujo negativo abs.</t>
  </si>
  <si>
    <t>Factor a presente</t>
  </si>
  <si>
    <t>VP negativo</t>
  </si>
  <si>
    <t>Validación del cálculo</t>
  </si>
  <si>
    <t>Métrica</t>
  </si>
  <si>
    <t>Comprobación</t>
  </si>
  <si>
    <t>Valor futuro total de flujos positivos</t>
  </si>
  <si>
    <t>MIRR principal</t>
  </si>
  <si>
    <t>Valor presente total de flujos negativos</t>
  </si>
  <si>
    <t>Diferencia manual vs. principal</t>
  </si>
  <si>
    <t>MIRR calculada manualmente</t>
  </si>
  <si>
    <t>Estado</t>
  </si>
  <si>
    <t>Comparación de resultados</t>
  </si>
  <si>
    <t>Resumen para interpretar MIRR, TIR y VPN. No sustituye el análisis de riesgo, liquidez, sensibilidad ni alternativas.</t>
  </si>
  <si>
    <t>Indicadores</t>
  </si>
  <si>
    <t>Criterio</t>
  </si>
  <si>
    <t>Interpretación</t>
  </si>
  <si>
    <t>MIRR vs. referencia</t>
  </si>
  <si>
    <t>VPN</t>
  </si>
  <si>
    <t>Advertencia</t>
  </si>
  <si>
    <t>No aprobar o rechazar un proyecto usando un solo indicador.</t>
  </si>
  <si>
    <t>Tasa de referencia</t>
  </si>
  <si>
    <t>Comparación de tasas</t>
  </si>
  <si>
    <t>Tasa</t>
  </si>
  <si>
    <t>Valor</t>
  </si>
  <si>
    <t>Referencia</t>
  </si>
  <si>
    <t>Conclusión del ejemplo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</si>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</sst>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;[Red]\(\$#,##0.00\);\-"/>
    <numFmt numFmtId="165" formatCode="0.0000\x"/>
    <numFmt numFmtId="166" formatCode="0.0000%"/>
  </numFmts>
  <fonts count="16">
    <font>
      <sz val="11"/>
      <name val="Carlito"/>
    </font>
    <font>
      <b/>
      <sz val="16"/>
      <color rgb="FFFFFFFF"/>
      <name val="Carlito"/>
    </font>
    <font>
      <b/>
      <sz val="11"/>
      <color rgb="FF000000"/>
      <name val="Carlito"/>
    </font>
    <font>
      <b/>
      <sz val="11"/>
      <color rgb="FFFFFFFF"/>
      <name val="Carlito"/>
    </font>
    <font>
      <sz val="11"/>
      <color rgb="FF0000FF"/>
      <name val="Carlito"/>
    </font>
    <font>
      <sz val="11"/>
      <color rgb="FF000000"/>
      <name val="Carlito"/>
    </font>
    <font>
      <sz val="11"/>
      <color rgb="FF008000"/>
      <name val="Carlito"/>
    </font>
    <font>
      <b/>
      <sz val="11"/>
      <name val="Carlito"/>
    </font>
    <font>
      <sz val="11"/>
      <color rgb="FF666666"/>
      <name val="Carlito"/>
    </font>
    <font>
      <b/>
      <sz val="11"/>
      <color rgb="FF0000FF"/>
      <name val="Carlito"/>
    </font>
    <font>
      <b/>
      <sz val="11"/>
      <color rgb="FF008000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 style="thin">
        <color rgb="FFC9D3E1"/>
      </left>
      <right/>
      <top style="thin">
        <color rgb="FFC9D3E1"/>
      </top>
      <bottom style="thin">
        <color rgb="FFC9D3E1"/>
      </bottom>
      <diagonal/>
    </border>
    <border>
      <left/>
      <right/>
      <top style="thin">
        <color rgb="FFC9D3E1"/>
      </top>
      <bottom style="thin">
        <color rgb="FFC9D3E1"/>
      </bottom>
      <diagonal/>
    </border>
    <border>
      <left/>
      <right style="thin">
        <color rgb="FFC9D3E1"/>
      </right>
      <top style="thin">
        <color rgb="FFC9D3E1"/>
      </top>
      <bottom style="thin">
        <color rgb="FFC9D3E1"/>
      </bottom>
      <diagonal/>
    </border>
    <border>
      <left style="thin">
        <color rgb="FFC9D3E1"/>
      </left>
      <right/>
      <top style="thin">
        <color rgb="FFC9D3E1"/>
      </top>
      <bottom/>
      <diagonal/>
    </border>
    <border>
      <left/>
      <right/>
      <top style="thin">
        <color rgb="FFC9D3E1"/>
      </top>
      <bottom/>
      <diagonal/>
    </border>
    <border>
      <left/>
      <right style="thin">
        <color rgb="FFC9D3E1"/>
      </right>
      <top style="thin">
        <color rgb="FFC9D3E1"/>
      </top>
      <bottom/>
      <diagonal/>
    </border>
    <border>
      <left style="thin">
        <color rgb="FFC9D3E1"/>
      </left>
      <right/>
      <top/>
      <bottom/>
      <diagonal/>
    </border>
    <border>
      <left/>
      <right style="thin">
        <color rgb="FFC9D3E1"/>
      </right>
      <top/>
      <bottom/>
      <diagonal/>
    </border>
    <border>
      <left style="thin">
        <color rgb="FFC9D3E1"/>
      </left>
      <right/>
      <top/>
      <bottom style="thin">
        <color rgb="FFC9D3E1"/>
      </bottom>
      <diagonal/>
    </border>
    <border>
      <left/>
      <right/>
      <top/>
      <bottom style="thin">
        <color rgb="FFC9D3E1"/>
      </bottom>
      <diagonal/>
    </border>
    <border>
      <left/>
      <right style="thin">
        <color rgb="FFC9D3E1"/>
      </right>
      <top/>
      <bottom style="thin">
        <color rgb="FFC9D3E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0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2" fillId="4" borderId="0" xfId="0" applyFont="1" applyFill="1" applyAlignment="1">
      <alignment vertical="top"/>
    </xf>
    <xf numFmtId="0" fontId="0" fillId="4" borderId="0" xfId="0" applyFill="1"/>
    <xf numFmtId="0" fontId="3" fillId="5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5" fillId="3" borderId="7" xfId="0" applyFont="1" applyFill="1" applyBorder="1" applyAlignment="1">
      <alignment wrapText="1"/>
    </xf>
    <xf numFmtId="0" fontId="6" fillId="3" borderId="7" xfId="0" applyFont="1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6" borderId="0" xfId="0" applyFill="1" applyAlignment="1"/>
    <xf numFmtId="0" fontId="0" fillId="6" borderId="0" xfId="0" applyFill="1"/>
    <xf numFmtId="0" fontId="0" fillId="3" borderId="0" xfId="0" applyFill="1" applyAlignment="1"/>
    <xf numFmtId="0" fontId="7" fillId="7" borderId="0" xfId="0" applyFont="1" applyFill="1" applyAlignment="1"/>
    <xf numFmtId="0" fontId="0" fillId="7" borderId="0" xfId="0" applyFill="1"/>
    <xf numFmtId="0" fontId="0" fillId="7" borderId="0" xfId="0" applyFill="1" applyAlignment="1"/>
    <xf numFmtId="0" fontId="8" fillId="6" borderId="0" xfId="0" applyFont="1" applyFill="1" applyAlignment="1"/>
    <xf numFmtId="0" fontId="12" fillId="8" borderId="12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2" fillId="8" borderId="17" xfId="0" applyFont="1" applyFill="1" applyBorder="1" applyAlignment="1">
      <alignment horizontal="center" vertical="center" wrapText="1"/>
    </xf>
    <xf numFmtId="0" fontId="15" fillId="3" borderId="18" xfId="1" applyFont="1" applyFill="1" applyBorder="1" applyAlignment="1">
      <alignment horizontal="center" vertical="center"/>
    </xf>
    <xf numFmtId="0" fontId="15" fillId="3" borderId="19" xfId="1" applyFont="1" applyFill="1" applyBorder="1" applyAlignment="1">
      <alignment horizontal="center" vertical="center"/>
    </xf>
    <xf numFmtId="0" fontId="0" fillId="3" borderId="4" xfId="0" applyFill="1" applyBorder="1" applyAlignment="1">
      <alignment wrapText="1"/>
    </xf>
    <xf numFmtId="0" fontId="1" fillId="2" borderId="0" xfId="0" applyFont="1" applyFill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7" fillId="3" borderId="4" xfId="0" applyFont="1" applyFill="1" applyBorder="1" applyProtection="1">
      <protection locked="0"/>
    </xf>
    <xf numFmtId="0" fontId="9" fillId="4" borderId="6" xfId="0" applyFont="1" applyFill="1" applyBorder="1" applyProtection="1">
      <protection locked="0"/>
    </xf>
    <xf numFmtId="0" fontId="8" fillId="6" borderId="0" xfId="0" applyFont="1" applyFill="1" applyAlignment="1" applyProtection="1">
      <alignment wrapText="1"/>
      <protection locked="0"/>
    </xf>
    <xf numFmtId="0" fontId="0" fillId="6" borderId="0" xfId="0" applyFill="1" applyProtection="1">
      <protection locked="0"/>
    </xf>
    <xf numFmtId="0" fontId="7" fillId="3" borderId="7" xfId="0" applyFont="1" applyFill="1" applyBorder="1" applyProtection="1">
      <protection locked="0"/>
    </xf>
    <xf numFmtId="10" fontId="9" fillId="4" borderId="8" xfId="0" applyNumberFormat="1" applyFont="1" applyFill="1" applyBorder="1" applyProtection="1">
      <protection locked="0"/>
    </xf>
    <xf numFmtId="0" fontId="7" fillId="3" borderId="9" xfId="0" applyFont="1" applyFill="1" applyBorder="1" applyProtection="1">
      <protection locked="0"/>
    </xf>
    <xf numFmtId="0" fontId="8" fillId="6" borderId="1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Protection="1">
      <protection locked="0"/>
    </xf>
    <xf numFmtId="164" fontId="4" fillId="4" borderId="5" xfId="0" applyNumberFormat="1" applyFon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164" fontId="4" fillId="4" borderId="0" xfId="0" applyNumberFormat="1" applyFont="1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64" fontId="4" fillId="4" borderId="10" xfId="0" applyNumberFormat="1" applyFont="1" applyFill="1" applyBorder="1" applyProtection="1">
      <protection locked="0"/>
    </xf>
    <xf numFmtId="0" fontId="0" fillId="3" borderId="10" xfId="0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wrapText="1"/>
      <protection locked="0"/>
    </xf>
    <xf numFmtId="0" fontId="0" fillId="7" borderId="0" xfId="0" applyFill="1" applyAlignment="1" applyProtection="1">
      <alignment wrapText="1"/>
      <protection locked="0"/>
    </xf>
    <xf numFmtId="0" fontId="0" fillId="7" borderId="0" xfId="0" applyFill="1" applyProtection="1">
      <protection locked="0"/>
    </xf>
    <xf numFmtId="10" fontId="10" fillId="3" borderId="6" xfId="0" applyNumberFormat="1" applyFont="1" applyFill="1" applyBorder="1" applyAlignment="1" applyProtection="1">
      <alignment wrapText="1"/>
      <protection locked="0"/>
    </xf>
    <xf numFmtId="10" fontId="2" fillId="3" borderId="8" xfId="0" applyNumberFormat="1" applyFont="1" applyFill="1" applyBorder="1" applyAlignment="1" applyProtection="1">
      <alignment wrapText="1"/>
      <protection locked="0"/>
    </xf>
    <xf numFmtId="164" fontId="2" fillId="3" borderId="8" xfId="0" applyNumberFormat="1" applyFont="1" applyFill="1" applyBorder="1" applyAlignment="1" applyProtection="1">
      <alignment wrapText="1"/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0" fontId="10" fillId="3" borderId="6" xfId="0" applyFont="1" applyFill="1" applyBorder="1" applyProtection="1">
      <protection locked="0"/>
    </xf>
    <xf numFmtId="10" fontId="10" fillId="3" borderId="8" xfId="0" applyNumberFormat="1" applyFont="1" applyFill="1" applyBorder="1" applyProtection="1">
      <protection locked="0"/>
    </xf>
    <xf numFmtId="10" fontId="10" fillId="3" borderId="11" xfId="0" applyNumberFormat="1" applyFont="1" applyFill="1" applyBorder="1" applyProtection="1">
      <protection locked="0"/>
    </xf>
    <xf numFmtId="164" fontId="6" fillId="3" borderId="5" xfId="0" applyNumberFormat="1" applyFont="1" applyFill="1" applyBorder="1" applyProtection="1">
      <protection locked="0"/>
    </xf>
    <xf numFmtId="164" fontId="0" fillId="3" borderId="5" xfId="0" applyNumberFormat="1" applyFill="1" applyBorder="1" applyProtection="1">
      <protection locked="0"/>
    </xf>
    <xf numFmtId="165" fontId="0" fillId="3" borderId="5" xfId="0" applyNumberFormat="1" applyFill="1" applyBorder="1" applyProtection="1">
      <protection locked="0"/>
    </xf>
    <xf numFmtId="164" fontId="0" fillId="3" borderId="6" xfId="0" applyNumberFormat="1" applyFill="1" applyBorder="1" applyProtection="1">
      <protection locked="0"/>
    </xf>
    <xf numFmtId="164" fontId="6" fillId="3" borderId="0" xfId="0" applyNumberFormat="1" applyFont="1" applyFill="1" applyProtection="1">
      <protection locked="0"/>
    </xf>
    <xf numFmtId="164" fontId="0" fillId="3" borderId="0" xfId="0" applyNumberFormat="1" applyFill="1" applyProtection="1">
      <protection locked="0"/>
    </xf>
    <xf numFmtId="165" fontId="0" fillId="3" borderId="0" xfId="0" applyNumberFormat="1" applyFill="1" applyProtection="1">
      <protection locked="0"/>
    </xf>
    <xf numFmtId="164" fontId="0" fillId="3" borderId="8" xfId="0" applyNumberFormat="1" applyFill="1" applyBorder="1" applyProtection="1">
      <protection locked="0"/>
    </xf>
    <xf numFmtId="164" fontId="6" fillId="3" borderId="10" xfId="0" applyNumberFormat="1" applyFon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165" fontId="0" fillId="3" borderId="10" xfId="0" applyNumberFormat="1" applyFill="1" applyBorder="1" applyProtection="1">
      <protection locked="0"/>
    </xf>
    <xf numFmtId="164" fontId="0" fillId="3" borderId="11" xfId="0" applyNumberFormat="1" applyFill="1" applyBorder="1" applyProtection="1">
      <protection locked="0"/>
    </xf>
    <xf numFmtId="166" fontId="10" fillId="3" borderId="6" xfId="0" applyNumberFormat="1" applyFont="1" applyFill="1" applyBorder="1" applyProtection="1">
      <protection locked="0"/>
    </xf>
    <xf numFmtId="166" fontId="0" fillId="3" borderId="8" xfId="0" applyNumberFormat="1" applyFill="1" applyBorder="1" applyProtection="1">
      <protection locked="0"/>
    </xf>
    <xf numFmtId="10" fontId="0" fillId="3" borderId="11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7" fillId="4" borderId="0" xfId="0" applyFont="1" applyFill="1" applyAlignment="1" applyProtection="1">
      <alignment wrapText="1"/>
      <protection locked="0"/>
    </xf>
    <xf numFmtId="0" fontId="0" fillId="4" borderId="0" xfId="0" applyFill="1" applyProtection="1">
      <protection locked="0"/>
    </xf>
    <xf numFmtId="10" fontId="10" fillId="3" borderId="6" xfId="0" applyNumberFormat="1" applyFon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10" fillId="3" borderId="8" xfId="0" applyNumberFormat="1" applyFont="1" applyFill="1" applyBorder="1" applyProtection="1">
      <protection locked="0"/>
    </xf>
    <xf numFmtId="10" fontId="0" fillId="3" borderId="6" xfId="0" applyNumberFormat="1" applyFill="1" applyBorder="1" applyProtection="1">
      <protection locked="0"/>
    </xf>
    <xf numFmtId="10" fontId="0" fillId="3" borderId="8" xfId="0" applyNumberFormat="1" applyFill="1" applyBorder="1" applyProtection="1">
      <protection locked="0"/>
    </xf>
    <xf numFmtId="0" fontId="0" fillId="6" borderId="0" xfId="0" applyFill="1" applyAlignment="1" applyProtection="1">
      <protection locked="0"/>
    </xf>
  </cellXfs>
  <cellStyles count="2">
    <cellStyle name="Hipervínculo" xfId="1" builtinId="8"/>
    <cellStyle name="Normal" xfId="0" builtinId="0"/>
  </cellStyles>
  <dxfs count="15"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57442</xdr:colOff>
      <xdr:row>3</xdr:row>
      <xdr:rowOff>15240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46A8CC-A242-4A33-9EE5-9DD4DBD59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25625" y="0"/>
          <a:ext cx="209198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1429042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E31571-C579-4726-B8B3-EA324EA9D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91800" y="0"/>
          <a:ext cx="2091982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1429042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2E7842-4A6F-4928-8D87-0209FE037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0"/>
          <a:ext cx="2091982" cy="628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1768132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D7CB57-D7C6-4574-A970-8EE2838F7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77800" y="0"/>
          <a:ext cx="2091982" cy="628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1653832</xdr:colOff>
      <xdr:row>2</xdr:row>
      <xdr:rowOff>131445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502B43-88C5-4EDA-B90E-532D04F33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77600" y="0"/>
          <a:ext cx="2095792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G12" sqref="G12"/>
    </sheetView>
  </sheetViews>
  <sheetFormatPr baseColWidth="10" defaultColWidth="8.796875" defaultRowHeight="13.8"/>
  <cols>
    <col min="1" max="1" width="35" style="2" customWidth="1"/>
    <col min="2" max="2" width="59.19921875" style="2" bestFit="1" customWidth="1"/>
    <col min="3" max="3" width="18.3984375" style="2" bestFit="1" customWidth="1"/>
    <col min="4" max="4" width="18.5" style="2" bestFit="1" customWidth="1"/>
    <col min="5" max="5" width="26.59765625" style="2" bestFit="1" customWidth="1"/>
    <col min="6" max="6" width="32.8984375" style="2" bestFit="1" customWidth="1"/>
    <col min="7" max="7" width="26.796875" style="2" customWidth="1"/>
    <col min="8" max="8" width="15.69921875" style="2" customWidth="1"/>
    <col min="9" max="16384" width="8.796875" style="2"/>
  </cols>
  <sheetData>
    <row r="1" spans="1:8" ht="21">
      <c r="A1" s="1" t="s">
        <v>0</v>
      </c>
      <c r="B1" s="1"/>
      <c r="C1" s="1"/>
      <c r="D1" s="1"/>
      <c r="E1" s="1"/>
      <c r="F1" s="1"/>
    </row>
    <row r="3" spans="1:8">
      <c r="A3" s="3" t="s">
        <v>1</v>
      </c>
      <c r="B3" s="4"/>
      <c r="C3" s="4"/>
      <c r="D3" s="4"/>
      <c r="E3" s="4"/>
      <c r="F3" s="4"/>
    </row>
    <row r="4" spans="1:8">
      <c r="A4" s="4"/>
      <c r="B4" s="4"/>
      <c r="C4" s="4"/>
      <c r="D4" s="4"/>
      <c r="E4" s="4"/>
      <c r="F4" s="4"/>
    </row>
    <row r="5" spans="1:8" ht="14.4" thickBot="1"/>
    <row r="6" spans="1:8">
      <c r="A6" s="5" t="s">
        <v>2</v>
      </c>
      <c r="B6" s="5"/>
      <c r="C6" s="5"/>
      <c r="D6" s="5"/>
      <c r="E6" s="5"/>
      <c r="F6" s="5"/>
      <c r="G6" s="30" t="s">
        <v>172</v>
      </c>
      <c r="H6" s="31"/>
    </row>
    <row r="7" spans="1:8" ht="22.8" customHeight="1">
      <c r="A7" s="6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8" t="s">
        <v>8</v>
      </c>
      <c r="G7" s="32"/>
      <c r="H7" s="33"/>
    </row>
    <row r="8" spans="1:8" ht="28.2" thickBot="1">
      <c r="A8" s="9">
        <v>1</v>
      </c>
      <c r="B8" s="10" t="s">
        <v>9</v>
      </c>
      <c r="C8" s="10" t="s">
        <v>10</v>
      </c>
      <c r="D8" s="10" t="s">
        <v>11</v>
      </c>
      <c r="E8" s="10" t="s">
        <v>12</v>
      </c>
      <c r="F8" s="11" t="s">
        <v>13</v>
      </c>
      <c r="G8" s="34"/>
      <c r="H8" s="35"/>
    </row>
    <row r="9" spans="1:8" ht="17.399999999999999" thickBot="1">
      <c r="A9" s="12">
        <v>2</v>
      </c>
      <c r="B9" s="13" t="s">
        <v>14</v>
      </c>
      <c r="C9" s="13" t="s">
        <v>10</v>
      </c>
      <c r="D9" s="13" t="s">
        <v>15</v>
      </c>
      <c r="E9" s="13" t="s">
        <v>16</v>
      </c>
      <c r="F9" s="14" t="s">
        <v>17</v>
      </c>
      <c r="G9" s="36" t="s">
        <v>173</v>
      </c>
      <c r="H9" s="37"/>
    </row>
    <row r="10" spans="1:8" ht="27.6">
      <c r="A10" s="12">
        <v>3</v>
      </c>
      <c r="B10" s="13" t="s">
        <v>18</v>
      </c>
      <c r="C10" s="13" t="s">
        <v>10</v>
      </c>
      <c r="D10" s="13" t="s">
        <v>19</v>
      </c>
      <c r="E10" s="13" t="s">
        <v>20</v>
      </c>
      <c r="F10" s="14" t="s">
        <v>21</v>
      </c>
    </row>
    <row r="11" spans="1:8" ht="27.6">
      <c r="A11" s="12">
        <v>4</v>
      </c>
      <c r="B11" s="13" t="s">
        <v>22</v>
      </c>
      <c r="C11" s="13" t="s">
        <v>10</v>
      </c>
      <c r="D11" s="13" t="s">
        <v>23</v>
      </c>
      <c r="E11" s="13" t="s">
        <v>24</v>
      </c>
      <c r="F11" s="14" t="s">
        <v>25</v>
      </c>
    </row>
    <row r="12" spans="1:8" ht="27.6">
      <c r="A12" s="15">
        <v>5</v>
      </c>
      <c r="B12" s="16" t="s">
        <v>26</v>
      </c>
      <c r="C12" s="16" t="s">
        <v>27</v>
      </c>
      <c r="D12" s="16" t="s">
        <v>28</v>
      </c>
      <c r="E12" s="16" t="s">
        <v>29</v>
      </c>
      <c r="F12" s="17" t="s">
        <v>30</v>
      </c>
    </row>
    <row r="14" spans="1:8">
      <c r="A14" s="5" t="s">
        <v>31</v>
      </c>
      <c r="B14" s="5"/>
      <c r="C14" s="5"/>
      <c r="D14" s="5"/>
      <c r="E14" s="5"/>
      <c r="F14" s="5"/>
    </row>
    <row r="15" spans="1:8">
      <c r="A15" s="6" t="s">
        <v>32</v>
      </c>
      <c r="B15" s="8" t="s">
        <v>33</v>
      </c>
    </row>
    <row r="16" spans="1:8">
      <c r="A16" s="18" t="s">
        <v>34</v>
      </c>
      <c r="B16" s="11" t="s">
        <v>35</v>
      </c>
    </row>
    <row r="17" spans="1:6">
      <c r="A17" s="19" t="s">
        <v>36</v>
      </c>
      <c r="B17" s="14" t="s">
        <v>37</v>
      </c>
    </row>
    <row r="18" spans="1:6">
      <c r="A18" s="20" t="s">
        <v>38</v>
      </c>
      <c r="B18" s="14" t="s">
        <v>39</v>
      </c>
    </row>
    <row r="19" spans="1:6">
      <c r="A19" s="21" t="s">
        <v>40</v>
      </c>
      <c r="B19" s="14" t="s">
        <v>41</v>
      </c>
    </row>
    <row r="20" spans="1:6">
      <c r="A20" s="21" t="s">
        <v>42</v>
      </c>
      <c r="B20" s="14" t="s">
        <v>43</v>
      </c>
    </row>
    <row r="21" spans="1:6" ht="27.6">
      <c r="A21" s="21" t="s">
        <v>44</v>
      </c>
      <c r="B21" s="14" t="s">
        <v>45</v>
      </c>
    </row>
    <row r="22" spans="1:6">
      <c r="A22" s="22" t="s">
        <v>46</v>
      </c>
      <c r="B22" s="17" t="s">
        <v>47</v>
      </c>
    </row>
    <row r="24" spans="1:6">
      <c r="A24" s="5" t="s">
        <v>48</v>
      </c>
      <c r="B24" s="5"/>
      <c r="C24" s="5"/>
      <c r="D24" s="5"/>
      <c r="E24" s="5"/>
      <c r="F24" s="5"/>
    </row>
    <row r="25" spans="1:6">
      <c r="A25" s="23" t="s">
        <v>49</v>
      </c>
      <c r="B25" s="24"/>
      <c r="C25" s="24"/>
      <c r="D25" s="24"/>
      <c r="E25" s="24"/>
      <c r="F25" s="24"/>
    </row>
    <row r="26" spans="1:6">
      <c r="A26" s="23" t="s">
        <v>50</v>
      </c>
      <c r="B26" s="24"/>
      <c r="C26" s="24"/>
      <c r="D26" s="24"/>
      <c r="E26" s="24"/>
      <c r="F26" s="24"/>
    </row>
    <row r="27" spans="1:6">
      <c r="A27" s="23" t="s">
        <v>51</v>
      </c>
      <c r="B27" s="24"/>
      <c r="C27" s="24"/>
      <c r="D27" s="24"/>
      <c r="E27" s="24"/>
      <c r="F27" s="24"/>
    </row>
    <row r="28" spans="1:6">
      <c r="A28" s="23" t="s">
        <v>52</v>
      </c>
      <c r="B28" s="24"/>
      <c r="C28" s="24"/>
      <c r="D28" s="24"/>
      <c r="E28" s="24"/>
      <c r="F28" s="24"/>
    </row>
    <row r="29" spans="1:6">
      <c r="A29" s="23" t="s">
        <v>53</v>
      </c>
      <c r="B29" s="24"/>
      <c r="C29" s="24"/>
      <c r="D29" s="24"/>
      <c r="E29" s="24"/>
      <c r="F29" s="24"/>
    </row>
    <row r="30" spans="1:6">
      <c r="A30" s="23" t="s">
        <v>54</v>
      </c>
      <c r="B30" s="24"/>
      <c r="C30" s="24"/>
      <c r="D30" s="24"/>
      <c r="E30" s="24"/>
      <c r="F30" s="24"/>
    </row>
    <row r="31" spans="1:6">
      <c r="A31" s="25"/>
    </row>
    <row r="32" spans="1:6">
      <c r="A32" s="26" t="s">
        <v>55</v>
      </c>
      <c r="B32" s="27"/>
      <c r="C32" s="27"/>
      <c r="D32" s="27"/>
      <c r="E32" s="27"/>
      <c r="F32" s="27"/>
    </row>
    <row r="33" spans="1:6">
      <c r="A33" s="28"/>
      <c r="B33" s="27"/>
      <c r="C33" s="27"/>
      <c r="D33" s="27"/>
      <c r="E33" s="27"/>
      <c r="F33" s="27"/>
    </row>
    <row r="35" spans="1:6">
      <c r="A35" s="5" t="s">
        <v>56</v>
      </c>
      <c r="B35" s="5"/>
      <c r="C35" s="5"/>
      <c r="D35" s="5"/>
      <c r="E35" s="5"/>
      <c r="F35" s="5"/>
    </row>
    <row r="36" spans="1:6">
      <c r="A36" s="29" t="s">
        <v>57</v>
      </c>
      <c r="B36" s="24"/>
      <c r="C36" s="24"/>
      <c r="D36" s="24"/>
      <c r="E36" s="24"/>
      <c r="F36" s="24"/>
    </row>
    <row r="37" spans="1:6">
      <c r="A37" s="24"/>
      <c r="B37" s="24"/>
      <c r="C37" s="24"/>
      <c r="D37" s="24"/>
      <c r="E37" s="24"/>
      <c r="F37" s="24"/>
    </row>
    <row r="38" spans="1:6">
      <c r="A38" s="24"/>
      <c r="B38" s="24"/>
      <c r="C38" s="24"/>
      <c r="D38" s="24"/>
      <c r="E38" s="24"/>
      <c r="F38" s="24"/>
    </row>
  </sheetData>
  <sheetProtection algorithmName="SHA-512" hashValue="H5R6Klh332YIkLwzkzO3U9HuZF3Z2Mr/JwsLAAlQ/uJrnCuxVIij21r0JrnXFucREOlK6urOu7Mfuntm9K+4DQ==" saltValue="N12lMzjiufnbBF4KG36G8A==" spinCount="100000" sheet="1" objects="1" scenarios="1" formatCells="0" formatColumns="0" formatRows="0" sort="0" autoFilter="0" pivotTables="0"/>
  <mergeCells count="2">
    <mergeCell ref="G6:H8"/>
    <mergeCell ref="G9:H9"/>
  </mergeCells>
  <hyperlinks>
    <hyperlink ref="G9" r:id="rId1" xr:uid="{6A064C34-9EDE-4636-8264-6CCD68533C9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>
      <selection activeCell="G11" sqref="G11"/>
    </sheetView>
  </sheetViews>
  <sheetFormatPr baseColWidth="10" defaultColWidth="8.796875" defaultRowHeight="13.8"/>
  <cols>
    <col min="1" max="1" width="27" style="2" customWidth="1"/>
    <col min="2" max="2" width="48" style="2" customWidth="1"/>
    <col min="3" max="3" width="42" style="2" customWidth="1"/>
    <col min="4" max="4" width="22" style="2" customWidth="1"/>
    <col min="5" max="5" width="8.796875" style="2"/>
    <col min="6" max="6" width="34.59765625" style="2" customWidth="1"/>
    <col min="7" max="7" width="46.19921875" style="2" customWidth="1"/>
    <col min="8" max="16384" width="8.796875" style="2"/>
  </cols>
  <sheetData>
    <row r="1" spans="1:7" ht="24" customHeight="1">
      <c r="A1" s="1" t="s">
        <v>58</v>
      </c>
      <c r="B1" s="1"/>
      <c r="C1" s="1"/>
      <c r="D1" s="1"/>
    </row>
    <row r="3" spans="1:7" ht="14.4" thickBot="1">
      <c r="A3" s="6" t="s">
        <v>59</v>
      </c>
      <c r="B3" s="7" t="s">
        <v>60</v>
      </c>
      <c r="C3" s="7" t="s">
        <v>61</v>
      </c>
      <c r="D3" s="8" t="s">
        <v>62</v>
      </c>
    </row>
    <row r="4" spans="1:7" ht="27.6">
      <c r="A4" s="38" t="s">
        <v>63</v>
      </c>
      <c r="B4" s="10" t="s">
        <v>64</v>
      </c>
      <c r="C4" s="10" t="s">
        <v>65</v>
      </c>
      <c r="D4" s="11" t="s">
        <v>66</v>
      </c>
      <c r="F4" s="30" t="s">
        <v>172</v>
      </c>
      <c r="G4" s="31"/>
    </row>
    <row r="5" spans="1:7" ht="27.6">
      <c r="A5" s="21" t="s">
        <v>67</v>
      </c>
      <c r="B5" s="13" t="s">
        <v>68</v>
      </c>
      <c r="C5" s="13" t="s">
        <v>69</v>
      </c>
      <c r="D5" s="14" t="s">
        <v>70</v>
      </c>
      <c r="F5" s="32"/>
      <c r="G5" s="33"/>
    </row>
    <row r="6" spans="1:7" ht="28.2" thickBot="1">
      <c r="A6" s="21" t="s">
        <v>71</v>
      </c>
      <c r="B6" s="13" t="s">
        <v>72</v>
      </c>
      <c r="C6" s="13" t="s">
        <v>73</v>
      </c>
      <c r="D6" s="14" t="s">
        <v>74</v>
      </c>
      <c r="F6" s="34"/>
      <c r="G6" s="35"/>
    </row>
    <row r="7" spans="1:7" ht="28.2" thickBot="1">
      <c r="A7" s="21" t="s">
        <v>75</v>
      </c>
      <c r="B7" s="13" t="s">
        <v>76</v>
      </c>
      <c r="C7" s="13" t="s">
        <v>77</v>
      </c>
      <c r="D7" s="14" t="s">
        <v>78</v>
      </c>
      <c r="F7" s="36" t="s">
        <v>173</v>
      </c>
      <c r="G7" s="37"/>
    </row>
    <row r="8" spans="1:7">
      <c r="A8" s="21" t="s">
        <v>79</v>
      </c>
      <c r="B8" s="13" t="s">
        <v>80</v>
      </c>
      <c r="C8" s="13" t="s">
        <v>81</v>
      </c>
      <c r="D8" s="14" t="s">
        <v>82</v>
      </c>
    </row>
    <row r="9" spans="1:7" ht="27.6">
      <c r="A9" s="21" t="s">
        <v>83</v>
      </c>
      <c r="B9" s="13" t="s">
        <v>84</v>
      </c>
      <c r="C9" s="13" t="s">
        <v>85</v>
      </c>
      <c r="D9" s="14" t="s">
        <v>86</v>
      </c>
    </row>
    <row r="10" spans="1:7" ht="27.6">
      <c r="A10" s="21" t="s">
        <v>87</v>
      </c>
      <c r="B10" s="13" t="s">
        <v>88</v>
      </c>
      <c r="C10" s="13" t="s">
        <v>89</v>
      </c>
      <c r="D10" s="14" t="s">
        <v>90</v>
      </c>
    </row>
    <row r="11" spans="1:7" ht="27.6">
      <c r="A11" s="21" t="s">
        <v>91</v>
      </c>
      <c r="B11" s="13" t="s">
        <v>92</v>
      </c>
      <c r="C11" s="13" t="s">
        <v>89</v>
      </c>
      <c r="D11" s="14" t="s">
        <v>93</v>
      </c>
    </row>
    <row r="12" spans="1:7">
      <c r="A12" s="21" t="s">
        <v>94</v>
      </c>
      <c r="B12" s="13" t="s">
        <v>95</v>
      </c>
      <c r="C12" s="13" t="s">
        <v>96</v>
      </c>
      <c r="D12" s="14" t="s">
        <v>90</v>
      </c>
    </row>
    <row r="13" spans="1:7">
      <c r="A13" s="21" t="s">
        <v>97</v>
      </c>
      <c r="B13" s="13" t="s">
        <v>98</v>
      </c>
      <c r="C13" s="13" t="s">
        <v>99</v>
      </c>
      <c r="D13" s="14" t="s">
        <v>100</v>
      </c>
    </row>
    <row r="14" spans="1:7">
      <c r="A14" s="21" t="s">
        <v>101</v>
      </c>
      <c r="B14" s="13" t="s">
        <v>102</v>
      </c>
      <c r="C14" s="13" t="s">
        <v>103</v>
      </c>
      <c r="D14" s="14" t="s">
        <v>104</v>
      </c>
    </row>
    <row r="15" spans="1:7">
      <c r="A15" s="21" t="s">
        <v>105</v>
      </c>
      <c r="B15" s="13" t="s">
        <v>106</v>
      </c>
      <c r="C15" s="13" t="s">
        <v>107</v>
      </c>
      <c r="D15" s="14" t="s">
        <v>108</v>
      </c>
    </row>
    <row r="16" spans="1:7">
      <c r="A16" s="21" t="s">
        <v>109</v>
      </c>
      <c r="B16" s="13" t="s">
        <v>110</v>
      </c>
      <c r="C16" s="13" t="s">
        <v>107</v>
      </c>
      <c r="D16" s="14" t="s">
        <v>111</v>
      </c>
    </row>
    <row r="17" spans="1:4" ht="27.6">
      <c r="A17" s="21" t="s">
        <v>112</v>
      </c>
      <c r="B17" s="13" t="s">
        <v>113</v>
      </c>
      <c r="C17" s="13" t="s">
        <v>114</v>
      </c>
      <c r="D17" s="14" t="s">
        <v>115</v>
      </c>
    </row>
    <row r="18" spans="1:4" ht="27.6">
      <c r="A18" s="22" t="s">
        <v>116</v>
      </c>
      <c r="B18" s="16" t="s">
        <v>117</v>
      </c>
      <c r="C18" s="16" t="s">
        <v>118</v>
      </c>
      <c r="D18" s="17" t="s">
        <v>119</v>
      </c>
    </row>
  </sheetData>
  <sheetProtection algorithmName="SHA-512" hashValue="jyChqX/3V8m7TP+iLUOUfx9kCodYV7lGLpiIebOLWa8eYT5RRrbvx7CF58UCGstcobpp+shvJvDgMXPgrRDwBQ==" saltValue="J5Y3kDJp9hreBgH12h12sw==" spinCount="100000" sheet="1" objects="1" scenarios="1" formatCells="0" formatColumns="0" formatRows="0" insertColumns="0" sort="0" autoFilter="0" pivotTables="0"/>
  <mergeCells count="2">
    <mergeCell ref="F4:G6"/>
    <mergeCell ref="F7:G7"/>
  </mergeCells>
  <hyperlinks>
    <hyperlink ref="F7" r:id="rId1" xr:uid="{04750FCD-A855-439B-9809-97C1D056FFAB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workbookViewId="0">
      <selection activeCell="H22" sqref="H22"/>
    </sheetView>
  </sheetViews>
  <sheetFormatPr baseColWidth="10" defaultColWidth="8.796875" defaultRowHeight="13.8"/>
  <cols>
    <col min="1" max="1" width="24" style="2" customWidth="1"/>
    <col min="2" max="2" width="28" style="2" customWidth="1"/>
    <col min="3" max="3" width="16" style="2" customWidth="1"/>
    <col min="4" max="4" width="34" style="2" customWidth="1"/>
    <col min="5" max="6" width="14" style="2" customWidth="1"/>
    <col min="7" max="7" width="8.796875" style="2"/>
    <col min="8" max="8" width="44.8984375" style="2" customWidth="1"/>
    <col min="9" max="9" width="33.69921875" style="2" customWidth="1"/>
    <col min="10" max="16384" width="8.796875" style="2"/>
  </cols>
  <sheetData>
    <row r="1" spans="1:9" ht="24" customHeight="1">
      <c r="A1" s="39" t="s">
        <v>120</v>
      </c>
      <c r="B1" s="39"/>
      <c r="C1" s="39"/>
      <c r="D1" s="39"/>
      <c r="E1" s="39"/>
      <c r="F1" s="39"/>
    </row>
    <row r="2" spans="1:9">
      <c r="A2" s="40"/>
      <c r="B2" s="40"/>
      <c r="C2" s="40"/>
      <c r="D2" s="40"/>
      <c r="E2" s="40"/>
      <c r="F2" s="40"/>
    </row>
    <row r="3" spans="1:9" ht="17.55" customHeight="1" thickBot="1">
      <c r="A3" s="41" t="s">
        <v>121</v>
      </c>
      <c r="B3" s="41"/>
      <c r="C3" s="41"/>
      <c r="D3" s="41"/>
      <c r="E3" s="41"/>
      <c r="F3" s="41"/>
    </row>
    <row r="4" spans="1:9" ht="43.2" customHeight="1">
      <c r="A4" s="42" t="s">
        <v>15</v>
      </c>
      <c r="B4" s="43">
        <v>5</v>
      </c>
      <c r="C4" s="40"/>
      <c r="D4" s="44" t="s">
        <v>122</v>
      </c>
      <c r="E4" s="45"/>
      <c r="F4" s="45"/>
      <c r="H4" s="30" t="s">
        <v>172</v>
      </c>
      <c r="I4" s="31"/>
    </row>
    <row r="5" spans="1:9">
      <c r="A5" s="46" t="s">
        <v>87</v>
      </c>
      <c r="B5" s="47">
        <v>0.11</v>
      </c>
      <c r="C5" s="40"/>
      <c r="D5" s="45"/>
      <c r="E5" s="45"/>
      <c r="F5" s="45"/>
      <c r="H5" s="32"/>
      <c r="I5" s="33"/>
    </row>
    <row r="6" spans="1:9" ht="14.4" thickBot="1">
      <c r="A6" s="46" t="s">
        <v>91</v>
      </c>
      <c r="B6" s="47">
        <v>0.08</v>
      </c>
      <c r="C6" s="40"/>
      <c r="D6" s="45"/>
      <c r="E6" s="45"/>
      <c r="F6" s="45"/>
      <c r="H6" s="34"/>
      <c r="I6" s="35"/>
    </row>
    <row r="7" spans="1:9" ht="17.399999999999999" thickBot="1">
      <c r="A7" s="46" t="s">
        <v>94</v>
      </c>
      <c r="B7" s="47">
        <v>0.11</v>
      </c>
      <c r="C7" s="40"/>
      <c r="D7" s="45"/>
      <c r="E7" s="45"/>
      <c r="F7" s="45"/>
      <c r="H7" s="36" t="s">
        <v>173</v>
      </c>
      <c r="I7" s="37"/>
    </row>
    <row r="8" spans="1:9">
      <c r="A8" s="48" t="s">
        <v>123</v>
      </c>
      <c r="B8" s="49" t="s">
        <v>124</v>
      </c>
      <c r="C8" s="40"/>
      <c r="D8" s="45"/>
      <c r="E8" s="45"/>
      <c r="F8" s="45"/>
    </row>
    <row r="9" spans="1:9">
      <c r="A9" s="40"/>
      <c r="B9" s="40"/>
      <c r="C9" s="40"/>
      <c r="D9" s="40"/>
      <c r="E9" s="40"/>
      <c r="F9" s="40"/>
    </row>
    <row r="10" spans="1:9" ht="17.55" customHeight="1">
      <c r="A10" s="41" t="s">
        <v>125</v>
      </c>
      <c r="B10" s="41"/>
      <c r="C10" s="41"/>
      <c r="D10" s="41"/>
      <c r="E10" s="41"/>
      <c r="F10" s="41"/>
    </row>
    <row r="11" spans="1:9">
      <c r="A11" s="50" t="s">
        <v>126</v>
      </c>
      <c r="B11" s="51" t="s">
        <v>75</v>
      </c>
      <c r="C11" s="51" t="s">
        <v>127</v>
      </c>
      <c r="D11" s="52" t="s">
        <v>128</v>
      </c>
      <c r="E11" s="40"/>
      <c r="F11" s="40"/>
    </row>
    <row r="12" spans="1:9">
      <c r="A12" s="53">
        <v>0</v>
      </c>
      <c r="B12" s="54">
        <v>-50000</v>
      </c>
      <c r="C12" s="55" t="str">
        <f t="shared" ref="C12:C22" si="0">IF(B12="","",IF(B12&lt;0,"Salida",IF(B12&gt;0,"Entrada","Cero")))</f>
        <v>Salida</v>
      </c>
      <c r="D12" s="56" t="s">
        <v>129</v>
      </c>
      <c r="E12" s="40"/>
      <c r="F12" s="40"/>
    </row>
    <row r="13" spans="1:9">
      <c r="A13" s="57">
        <v>1</v>
      </c>
      <c r="B13" s="58">
        <v>14000</v>
      </c>
      <c r="C13" s="59" t="str">
        <f t="shared" si="0"/>
        <v>Entrada</v>
      </c>
      <c r="D13" s="60" t="s">
        <v>130</v>
      </c>
      <c r="E13" s="40"/>
      <c r="F13" s="40"/>
    </row>
    <row r="14" spans="1:9">
      <c r="A14" s="57">
        <v>2</v>
      </c>
      <c r="B14" s="58">
        <v>17000</v>
      </c>
      <c r="C14" s="59" t="str">
        <f t="shared" si="0"/>
        <v>Entrada</v>
      </c>
      <c r="D14" s="60" t="s">
        <v>131</v>
      </c>
      <c r="E14" s="40"/>
      <c r="F14" s="40"/>
    </row>
    <row r="15" spans="1:9">
      <c r="A15" s="57">
        <v>3</v>
      </c>
      <c r="B15" s="58">
        <v>19000</v>
      </c>
      <c r="C15" s="59" t="str">
        <f t="shared" si="0"/>
        <v>Entrada</v>
      </c>
      <c r="D15" s="60" t="s">
        <v>132</v>
      </c>
      <c r="E15" s="40"/>
      <c r="F15" s="40"/>
    </row>
    <row r="16" spans="1:9">
      <c r="A16" s="57">
        <v>4</v>
      </c>
      <c r="B16" s="58">
        <v>21000</v>
      </c>
      <c r="C16" s="59" t="str">
        <f t="shared" si="0"/>
        <v>Entrada</v>
      </c>
      <c r="D16" s="60" t="s">
        <v>133</v>
      </c>
      <c r="E16" s="40"/>
      <c r="F16" s="40"/>
    </row>
    <row r="17" spans="1:6">
      <c r="A17" s="57">
        <v>5</v>
      </c>
      <c r="B17" s="58">
        <v>18000</v>
      </c>
      <c r="C17" s="59" t="str">
        <f t="shared" si="0"/>
        <v>Entrada</v>
      </c>
      <c r="D17" s="60" t="s">
        <v>134</v>
      </c>
      <c r="E17" s="40"/>
      <c r="F17" s="40"/>
    </row>
    <row r="18" spans="1:6">
      <c r="A18" s="57">
        <v>6</v>
      </c>
      <c r="B18" s="58"/>
      <c r="C18" s="59" t="str">
        <f t="shared" si="0"/>
        <v/>
      </c>
      <c r="D18" s="60"/>
      <c r="E18" s="40"/>
      <c r="F18" s="40"/>
    </row>
    <row r="19" spans="1:6">
      <c r="A19" s="57">
        <v>7</v>
      </c>
      <c r="B19" s="58"/>
      <c r="C19" s="59" t="str">
        <f t="shared" si="0"/>
        <v/>
      </c>
      <c r="D19" s="60"/>
      <c r="E19" s="40"/>
      <c r="F19" s="40"/>
    </row>
    <row r="20" spans="1:6">
      <c r="A20" s="57">
        <v>8</v>
      </c>
      <c r="B20" s="58"/>
      <c r="C20" s="59" t="str">
        <f t="shared" si="0"/>
        <v/>
      </c>
      <c r="D20" s="60"/>
      <c r="E20" s="40"/>
      <c r="F20" s="40"/>
    </row>
    <row r="21" spans="1:6">
      <c r="A21" s="57">
        <v>9</v>
      </c>
      <c r="B21" s="58"/>
      <c r="C21" s="59" t="str">
        <f t="shared" si="0"/>
        <v/>
      </c>
      <c r="D21" s="60"/>
      <c r="E21" s="40"/>
      <c r="F21" s="40"/>
    </row>
    <row r="22" spans="1:6">
      <c r="A22" s="61">
        <v>10</v>
      </c>
      <c r="B22" s="62"/>
      <c r="C22" s="63" t="str">
        <f t="shared" si="0"/>
        <v/>
      </c>
      <c r="D22" s="64"/>
      <c r="E22" s="40"/>
      <c r="F22" s="40"/>
    </row>
    <row r="23" spans="1:6">
      <c r="A23" s="40"/>
      <c r="B23" s="40"/>
      <c r="C23" s="40"/>
      <c r="D23" s="40"/>
      <c r="E23" s="40"/>
      <c r="F23" s="40"/>
    </row>
    <row r="24" spans="1:6" ht="17.55" customHeight="1">
      <c r="A24" s="41" t="s">
        <v>135</v>
      </c>
      <c r="B24" s="41"/>
      <c r="C24" s="41"/>
      <c r="D24" s="41"/>
      <c r="E24" s="41"/>
      <c r="F24" s="41"/>
    </row>
    <row r="25" spans="1:6" ht="64.05" customHeight="1">
      <c r="A25" s="50" t="s">
        <v>136</v>
      </c>
      <c r="B25" s="52" t="s">
        <v>137</v>
      </c>
      <c r="C25" s="40"/>
      <c r="D25" s="65" t="s">
        <v>138</v>
      </c>
      <c r="E25" s="66"/>
      <c r="F25" s="66"/>
    </row>
    <row r="26" spans="1:6">
      <c r="A26" s="53" t="s">
        <v>63</v>
      </c>
      <c r="B26" s="67">
        <f>IF($B$30&lt;&gt;"DATOS VÁLIDOS",$B$30,'04_Desarrollo_Calculo'!B25)</f>
        <v>0.1561895716501025</v>
      </c>
      <c r="C26" s="40"/>
      <c r="D26" s="66"/>
      <c r="E26" s="66"/>
      <c r="F26" s="66"/>
    </row>
    <row r="27" spans="1:6">
      <c r="A27" s="57" t="s">
        <v>67</v>
      </c>
      <c r="B27" s="68">
        <f>IF($B$30&lt;&gt;"DATOS VÁLIDOS",$B$30,IFERROR(CHOOSE($B$4,IRR(B12:B13),IRR(B12:B14),IRR(B12:B15),IRR(B12:B16),IRR(B12:B17),IRR(B12:B18),IRR(B12:B19),IRR(B12:B20),IRR(B12:B21),IRR(B12:B22)),"NO CALCULABLE"))</f>
        <v>0.21557960311549018</v>
      </c>
      <c r="C27" s="40"/>
      <c r="D27" s="66"/>
      <c r="E27" s="66"/>
      <c r="F27" s="66"/>
    </row>
    <row r="28" spans="1:6">
      <c r="A28" s="57" t="s">
        <v>71</v>
      </c>
      <c r="B28" s="69">
        <f>IF($B$30&lt;&gt;"DATOS VÁLIDOS",$B$30,IFERROR(B12+IF($B$4&gt;=1,B13/(1+$B$7)^1,0)+IF($B$4&gt;=2,B14/(1+$B$7)^2,0)+IF($B$4&gt;=3,B15/(1+$B$7)^3,0)+IF($B$4&gt;=4,B16/(1+$B$7)^4,0)+IF($B$4&gt;=5,B17/(1+$B$7)^5,0)+IF($B$4&gt;=6,B18/(1+$B$7)^6,0)+IF($B$4&gt;=7,B19/(1+$B$7)^7,0)+IF($B$4&gt;=8,B20/(1+$B$7)^8,0)+IF($B$4&gt;=9,B21/(1+$B$7)^9,0)+IF($B$4&gt;=10,B22/(1+$B$7)^10,0),"REVISAR: VPN NO CALCULABLE"))</f>
        <v>14818.304584578651</v>
      </c>
      <c r="C28" s="40"/>
      <c r="D28" s="66"/>
      <c r="E28" s="66"/>
      <c r="F28" s="66"/>
    </row>
    <row r="29" spans="1:6">
      <c r="A29" s="57" t="s">
        <v>112</v>
      </c>
      <c r="B29" s="68">
        <f>IF(AND(ISNUMBER(B26),ISNUMBER($B$7)),B26-$B$7,"")</f>
        <v>4.6189571650102498E-2</v>
      </c>
      <c r="C29" s="40"/>
      <c r="D29" s="66"/>
      <c r="E29" s="66"/>
      <c r="F29" s="66"/>
    </row>
    <row r="30" spans="1:6">
      <c r="A30" s="57" t="s">
        <v>116</v>
      </c>
      <c r="B30" s="70" t="str">
        <f>IF(OR(NOT(ISNUMBER($B$4)),$B$4&lt;&gt;INT($B$4),$B$4&lt;1,$B$4&gt;10),"REVISAR: NÚMERO DE PERÍODOS",IF(OR(NOT(ISNUMBER($B$5)),NOT(ISNUMBER($B$6)),NOT(ISNUMBER($B$7))),"FALTA INFORMACIÓN: TASAS",IF(OR($B$5&lt;=-1,$B$6&lt;=-1,$B$7&lt;=-1),"REVISAR: TASAS DEBEN SER &gt; -100%",IF(OR(AND($B$4&lt;1,NOT(ISBLANK(B13))),AND($B$4&lt;2,NOT(ISBLANK(B14))),AND($B$4&lt;3,NOT(ISBLANK(B15))),AND($B$4&lt;4,NOT(ISBLANK(B16))),AND($B$4&lt;5,NOT(ISBLANK(B17))),AND($B$4&lt;6,NOT(ISBLANK(B18))),AND($B$4&lt;7,NOT(ISBLANK(B19))),AND($B$4&lt;8,NOT(ISBLANK(B20))),AND($B$4&lt;9,NOT(ISBLANK(B21))),AND($B$4&lt;10,NOT(ISBLANK(B22)))),"REVISAR: HAY FLUJOS FUERA DEL PERÍODO SELECCIONADO",IF(OR(AND($B$4&gt;=0,ISBLANK(B12)),AND($B$4&gt;=1,ISBLANK(B13)),AND($B$4&gt;=2,ISBLANK(B14)),AND($B$4&gt;=3,ISBLANK(B15)),AND($B$4&gt;=4,ISBLANK(B16)),AND($B$4&gt;=5,ISBLANK(B17)),AND($B$4&gt;=6,ISBLANK(B18)),AND($B$4&gt;=7,ISBLANK(B19)),AND($B$4&gt;=8,ISBLANK(B20)),AND($B$4&gt;=9,ISBLANK(B21)),AND($B$4&gt;=10,ISBLANK(B22))),"FALTA INFORMACIÓN: FLUJOS",IF(OR(AND($B$4&gt;=0,NOT(ISBLANK(B12)),NOT(ISNUMBER(B12))),AND($B$4&gt;=1,NOT(ISBLANK(B13)),NOT(ISNUMBER(B13))),AND($B$4&gt;=2,NOT(ISBLANK(B14)),NOT(ISNUMBER(B14))),AND($B$4&gt;=3,NOT(ISBLANK(B15)),NOT(ISNUMBER(B15))),AND($B$4&gt;=4,NOT(ISBLANK(B16)),NOT(ISNUMBER(B16))),AND($B$4&gt;=5,NOT(ISBLANK(B17)),NOT(ISNUMBER(B17))),AND($B$4&gt;=6,NOT(ISBLANK(B18)),NOT(ISNUMBER(B18))),AND($B$4&gt;=7,NOT(ISBLANK(B19)),NOT(ISNUMBER(B19))),AND($B$4&gt;=8,NOT(ISBLANK(B20)),NOT(ISNUMBER(B20))),AND($B$4&gt;=9,NOT(ISBLANK(B21)),NOT(ISNUMBER(B21))),AND($B$4&gt;=10,NOT(ISBLANK(B22)),NOT(ISNUMBER(B22)))),"REVISAR: FLUJOS DEBEN SER NUMÉRICOS",IF(COUNTIF(B12:B22,"&lt;0")=0,"REVISAR: FALTA FLUJO NEGATIVO",IF(COUNTIF(B12:B22,"&gt;0")=0,"REVISAR: FALTA FLUJO POSITIVO","DATOS VÁLIDOS"))))))))</f>
        <v>DATOS VÁLIDOS</v>
      </c>
      <c r="C30" s="40"/>
      <c r="D30" s="66"/>
      <c r="E30" s="66"/>
      <c r="F30" s="66"/>
    </row>
    <row r="31" spans="1:6">
      <c r="A31" s="61" t="s">
        <v>139</v>
      </c>
      <c r="B31" s="71" t="str">
        <f>IF($B$30&lt;&gt;"DATOS VÁLIDOS",$B$30,IF(NOT(ISNUMBER(B26)),"REVISAR: MIRR NO CALCULABLE",IF(B26&gt;=$B$7,"Supera la tasa de referencia","No supera la tasa de referencia")))</f>
        <v>Supera la tasa de referencia</v>
      </c>
      <c r="C31" s="40"/>
      <c r="D31" s="66"/>
      <c r="E31" s="66"/>
      <c r="F31" s="66"/>
    </row>
    <row r="32" spans="1:6">
      <c r="A32" s="40"/>
      <c r="B32" s="40"/>
      <c r="C32" s="40"/>
      <c r="D32" s="40"/>
      <c r="E32" s="40"/>
      <c r="F32" s="40"/>
    </row>
    <row r="33" spans="1:6">
      <c r="A33" s="40"/>
      <c r="B33" s="40"/>
      <c r="C33" s="40"/>
      <c r="D33" s="40"/>
      <c r="E33" s="40"/>
      <c r="F33" s="40"/>
    </row>
    <row r="34" spans="1:6">
      <c r="A34" s="40"/>
      <c r="B34" s="40"/>
      <c r="C34" s="40"/>
      <c r="D34" s="40"/>
      <c r="E34" s="40"/>
      <c r="F34" s="40"/>
    </row>
    <row r="35" spans="1:6">
      <c r="A35" s="40"/>
      <c r="B35" s="40"/>
      <c r="C35" s="40"/>
      <c r="D35" s="40"/>
      <c r="E35" s="40"/>
      <c r="F35" s="40"/>
    </row>
    <row r="36" spans="1:6">
      <c r="A36" s="40"/>
      <c r="B36" s="40"/>
      <c r="C36" s="40"/>
      <c r="D36" s="40"/>
      <c r="E36" s="40"/>
      <c r="F36" s="40"/>
    </row>
    <row r="37" spans="1:6">
      <c r="A37" s="40"/>
      <c r="B37" s="40"/>
      <c r="C37" s="40"/>
      <c r="D37" s="40"/>
      <c r="E37" s="40"/>
      <c r="F37" s="40"/>
    </row>
    <row r="38" spans="1:6">
      <c r="A38" s="40"/>
      <c r="B38" s="40"/>
      <c r="C38" s="40"/>
      <c r="D38" s="40"/>
      <c r="E38" s="40"/>
      <c r="F38" s="40"/>
    </row>
    <row r="39" spans="1:6">
      <c r="A39" s="40"/>
      <c r="B39" s="40"/>
      <c r="C39" s="40"/>
      <c r="D39" s="40"/>
      <c r="E39" s="40"/>
      <c r="F39" s="40"/>
    </row>
    <row r="40" spans="1:6">
      <c r="A40" s="40"/>
      <c r="B40" s="40"/>
      <c r="C40" s="40"/>
      <c r="D40" s="40"/>
      <c r="E40" s="40"/>
      <c r="F40" s="40"/>
    </row>
    <row r="41" spans="1:6">
      <c r="A41" s="40"/>
      <c r="B41" s="40"/>
      <c r="C41" s="40"/>
      <c r="D41" s="40"/>
      <c r="E41" s="40"/>
      <c r="F41" s="40"/>
    </row>
    <row r="42" spans="1:6">
      <c r="A42" s="40"/>
      <c r="B42" s="40"/>
      <c r="C42" s="40"/>
      <c r="D42" s="40"/>
      <c r="E42" s="40"/>
      <c r="F42" s="40"/>
    </row>
    <row r="43" spans="1:6">
      <c r="A43" s="40"/>
      <c r="B43" s="40"/>
      <c r="C43" s="40"/>
      <c r="D43" s="40"/>
      <c r="E43" s="40"/>
      <c r="F43" s="40"/>
    </row>
    <row r="44" spans="1:6">
      <c r="A44" s="40"/>
      <c r="B44" s="40"/>
      <c r="C44" s="40"/>
      <c r="D44" s="40"/>
      <c r="E44" s="40"/>
      <c r="F44" s="40"/>
    </row>
    <row r="45" spans="1:6">
      <c r="A45" s="40"/>
      <c r="B45" s="40"/>
      <c r="C45" s="40"/>
      <c r="D45" s="40"/>
      <c r="E45" s="40"/>
      <c r="F45" s="40"/>
    </row>
    <row r="46" spans="1:6">
      <c r="A46" s="40"/>
      <c r="B46" s="40"/>
      <c r="C46" s="40"/>
      <c r="D46" s="40"/>
      <c r="E46" s="40"/>
      <c r="F46" s="40"/>
    </row>
  </sheetData>
  <sheetProtection algorithmName="SHA-512" hashValue="5x7KoiHB4Afi/4E5+4SvcfmtaOykLFvG7CP5e+aPrDiCzYlBmPvv53GQfLvJZN/XahDN32GjYE6MPsVu+bGgdQ==" saltValue="IIbufI+iFOnuZl0UoeA4RQ==" spinCount="100000" sheet="1" objects="1" scenarios="1" formatCells="0" formatColumns="0" formatRows="0" insertColumns="0" insertRows="0" sort="0" autoFilter="0" pivotTables="0"/>
  <mergeCells count="2">
    <mergeCell ref="H4:I6"/>
    <mergeCell ref="H7:I7"/>
  </mergeCells>
  <conditionalFormatting sqref="B5:B7">
    <cfRule type="expression" dxfId="14" priority="1">
      <formula>AND(B5&lt;&gt;"",NOT(ISNUMBER(B5)))</formula>
    </cfRule>
    <cfRule type="expression" dxfId="13" priority="2">
      <formula>AND(ISNUMBER(B5),B5&lt;=-1)</formula>
    </cfRule>
  </conditionalFormatting>
  <conditionalFormatting sqref="B12:B22">
    <cfRule type="expression" dxfId="12" priority="3">
      <formula>AND(NOT(ISBLANK(B12)),NOT(ISNUMBER(B12)))</formula>
    </cfRule>
    <cfRule type="expression" dxfId="11" priority="4">
      <formula>AND(A12&gt;$B$4,NOT(ISBLANK(B12)))</formula>
    </cfRule>
  </conditionalFormatting>
  <conditionalFormatting sqref="B30">
    <cfRule type="expression" dxfId="10" priority="5">
      <formula>B30="DATOS VÁLIDOS"</formula>
    </cfRule>
    <cfRule type="expression" dxfId="9" priority="6">
      <formula>LEFT(B30,7)="REVISAR"</formula>
    </cfRule>
    <cfRule type="expression" dxfId="8" priority="7">
      <formula>LEFT(B30,5)="FALTA"</formula>
    </cfRule>
  </conditionalFormatting>
  <conditionalFormatting sqref="B31">
    <cfRule type="expression" dxfId="7" priority="8">
      <formula>B31="Supera la tasa de referencia"</formula>
    </cfRule>
    <cfRule type="expression" dxfId="6" priority="9">
      <formula>B31="No supera la tasa de referencia"</formula>
    </cfRule>
  </conditionalFormatting>
  <dataValidations count="1">
    <dataValidation type="list" sqref="B4" xr:uid="{00000000-0002-0000-0200-000000000000}">
      <formula1>"1,2,3,4,5,6,7,8,9,10"</formula1>
    </dataValidation>
  </dataValidations>
  <hyperlinks>
    <hyperlink ref="H7" r:id="rId1" xr:uid="{7B694F51-A4A0-46F1-8649-8E6F7F6900F2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workbookViewId="0">
      <selection activeCell="J13" sqref="J13"/>
    </sheetView>
  </sheetViews>
  <sheetFormatPr baseColWidth="10" defaultColWidth="8.796875" defaultRowHeight="13.8"/>
  <cols>
    <col min="1" max="1" width="31" style="2" customWidth="1"/>
    <col min="2" max="3" width="18" style="2" customWidth="1"/>
    <col min="4" max="4" width="28" style="2" customWidth="1"/>
    <col min="5" max="5" width="18" style="2" customWidth="1"/>
    <col min="6" max="6" width="20" style="2" customWidth="1"/>
    <col min="7" max="8" width="18" style="2" customWidth="1"/>
    <col min="9" max="9" width="4.19921875" style="2" customWidth="1"/>
    <col min="10" max="10" width="34.796875" style="2" customWidth="1"/>
    <col min="11" max="11" width="25.19921875" style="2" customWidth="1"/>
    <col min="12" max="16384" width="8.796875" style="2"/>
  </cols>
  <sheetData>
    <row r="1" spans="1:11" ht="24" customHeight="1">
      <c r="A1" s="39" t="s">
        <v>140</v>
      </c>
      <c r="B1" s="39"/>
      <c r="C1" s="39"/>
      <c r="D1" s="39"/>
      <c r="E1" s="39"/>
      <c r="F1" s="39"/>
      <c r="G1" s="39"/>
      <c r="H1" s="39"/>
    </row>
    <row r="2" spans="1:11">
      <c r="A2" s="40"/>
      <c r="B2" s="40"/>
      <c r="C2" s="40"/>
      <c r="D2" s="40"/>
      <c r="E2" s="40"/>
      <c r="F2" s="40"/>
      <c r="G2" s="40"/>
      <c r="H2" s="40"/>
    </row>
    <row r="3" spans="1:11" ht="17.55" customHeight="1">
      <c r="A3" s="41" t="s">
        <v>141</v>
      </c>
      <c r="B3" s="41"/>
      <c r="C3" s="41"/>
      <c r="D3" s="41"/>
      <c r="E3" s="41"/>
      <c r="F3" s="41"/>
      <c r="G3" s="41"/>
      <c r="H3" s="41"/>
    </row>
    <row r="4" spans="1:11" ht="15" customHeight="1" thickBot="1">
      <c r="A4" s="53" t="s">
        <v>15</v>
      </c>
      <c r="B4" s="72">
        <f>'03_Evaluacion_MIRR'!B4</f>
        <v>5</v>
      </c>
      <c r="C4" s="40"/>
      <c r="D4" s="40"/>
      <c r="E4" s="40"/>
      <c r="F4" s="40"/>
      <c r="G4" s="40"/>
      <c r="H4" s="40"/>
    </row>
    <row r="5" spans="1:11" ht="25.2" customHeight="1">
      <c r="A5" s="57" t="s">
        <v>87</v>
      </c>
      <c r="B5" s="73">
        <f>'03_Evaluacion_MIRR'!B5</f>
        <v>0.11</v>
      </c>
      <c r="C5" s="40"/>
      <c r="D5" s="40"/>
      <c r="E5" s="40"/>
      <c r="F5" s="40"/>
      <c r="G5" s="40"/>
      <c r="H5" s="40"/>
      <c r="J5" s="30" t="s">
        <v>172</v>
      </c>
      <c r="K5" s="31"/>
    </row>
    <row r="6" spans="1:11" ht="25.2" customHeight="1">
      <c r="A6" s="61" t="s">
        <v>91</v>
      </c>
      <c r="B6" s="74">
        <f>'03_Evaluacion_MIRR'!B6</f>
        <v>0.08</v>
      </c>
      <c r="C6" s="40"/>
      <c r="D6" s="40"/>
      <c r="E6" s="40"/>
      <c r="F6" s="40"/>
      <c r="G6" s="40"/>
      <c r="H6" s="40"/>
      <c r="J6" s="32"/>
      <c r="K6" s="33"/>
    </row>
    <row r="7" spans="1:11" ht="25.2" customHeight="1" thickBot="1">
      <c r="A7" s="40"/>
      <c r="B7" s="40"/>
      <c r="C7" s="40"/>
      <c r="D7" s="40"/>
      <c r="E7" s="40"/>
      <c r="F7" s="40"/>
      <c r="G7" s="40"/>
      <c r="H7" s="40"/>
      <c r="J7" s="34"/>
      <c r="K7" s="35"/>
    </row>
    <row r="8" spans="1:11" ht="17.399999999999999" thickBot="1">
      <c r="A8" s="50" t="s">
        <v>126</v>
      </c>
      <c r="B8" s="51" t="s">
        <v>142</v>
      </c>
      <c r="C8" s="51" t="s">
        <v>97</v>
      </c>
      <c r="D8" s="51" t="s">
        <v>143</v>
      </c>
      <c r="E8" s="51" t="s">
        <v>144</v>
      </c>
      <c r="F8" s="51" t="s">
        <v>145</v>
      </c>
      <c r="G8" s="51" t="s">
        <v>146</v>
      </c>
      <c r="H8" s="52" t="s">
        <v>147</v>
      </c>
      <c r="J8" s="36" t="s">
        <v>173</v>
      </c>
      <c r="K8" s="37"/>
    </row>
    <row r="9" spans="1:11">
      <c r="A9" s="53">
        <v>0</v>
      </c>
      <c r="B9" s="75">
        <f>IF(OR(NOT(ISNUMBER($B$4)),A9&gt;$B$4),"",'03_Evaluacion_MIRR'!B12)</f>
        <v>-50000</v>
      </c>
      <c r="C9" s="76">
        <f t="shared" ref="C9:C19" si="0">IF(OR(B9="",NOT(ISNUMBER(B9))),"",MAX(B9,0))</f>
        <v>0</v>
      </c>
      <c r="D9" s="77" t="str">
        <f t="shared" ref="D9:D19" si="1">IF(OR(NOT(ISNUMBER($B$6)),NOT(ISNUMBER(C9)),C9&lt;=0),"",(1+$B$6)^($B$4-A9))</f>
        <v/>
      </c>
      <c r="E9" s="76" t="str">
        <f t="shared" ref="E9:E19" si="2">IF(OR(NOT(ISNUMBER(C9)),NOT(ISNUMBER(D9))),"",C9*D9)</f>
        <v/>
      </c>
      <c r="F9" s="76">
        <f t="shared" ref="F9:F19" si="3">IF(OR(B9="",NOT(ISNUMBER(B9))),"",MAX(-B9,0))</f>
        <v>50000</v>
      </c>
      <c r="G9" s="77">
        <f t="shared" ref="G9:G19" si="4">IF(OR(NOT(ISNUMBER($B$5)),NOT(ISNUMBER(F9)),F9&lt;=0),"",1/(1+$B$5)^A9)</f>
        <v>1</v>
      </c>
      <c r="H9" s="78">
        <f t="shared" ref="H9:H19" si="5">IF(OR(NOT(ISNUMBER(F9)),NOT(ISNUMBER(G9))),"",F9*G9)</f>
        <v>50000</v>
      </c>
    </row>
    <row r="10" spans="1:11">
      <c r="A10" s="57">
        <v>1</v>
      </c>
      <c r="B10" s="79">
        <f>IF(OR(NOT(ISNUMBER($B$4)),A10&gt;$B$4),"",'03_Evaluacion_MIRR'!B13)</f>
        <v>14000</v>
      </c>
      <c r="C10" s="80">
        <f t="shared" si="0"/>
        <v>14000</v>
      </c>
      <c r="D10" s="81">
        <f t="shared" si="1"/>
        <v>1.3604889600000003</v>
      </c>
      <c r="E10" s="80">
        <f t="shared" si="2"/>
        <v>19046.845440000005</v>
      </c>
      <c r="F10" s="80">
        <f t="shared" si="3"/>
        <v>0</v>
      </c>
      <c r="G10" s="81" t="str">
        <f t="shared" si="4"/>
        <v/>
      </c>
      <c r="H10" s="82" t="str">
        <f t="shared" si="5"/>
        <v/>
      </c>
    </row>
    <row r="11" spans="1:11">
      <c r="A11" s="57">
        <v>2</v>
      </c>
      <c r="B11" s="79">
        <f>IF(OR(NOT(ISNUMBER($B$4)),A11&gt;$B$4),"",'03_Evaluacion_MIRR'!B14)</f>
        <v>17000</v>
      </c>
      <c r="C11" s="80">
        <f t="shared" si="0"/>
        <v>17000</v>
      </c>
      <c r="D11" s="81">
        <f t="shared" si="1"/>
        <v>1.2597120000000002</v>
      </c>
      <c r="E11" s="80">
        <f t="shared" si="2"/>
        <v>21415.104000000003</v>
      </c>
      <c r="F11" s="80">
        <f t="shared" si="3"/>
        <v>0</v>
      </c>
      <c r="G11" s="81" t="str">
        <f t="shared" si="4"/>
        <v/>
      </c>
      <c r="H11" s="82" t="str">
        <f t="shared" si="5"/>
        <v/>
      </c>
    </row>
    <row r="12" spans="1:11">
      <c r="A12" s="57">
        <v>3</v>
      </c>
      <c r="B12" s="79">
        <f>IF(OR(NOT(ISNUMBER($B$4)),A12&gt;$B$4),"",'03_Evaluacion_MIRR'!B15)</f>
        <v>19000</v>
      </c>
      <c r="C12" s="80">
        <f t="shared" si="0"/>
        <v>19000</v>
      </c>
      <c r="D12" s="81">
        <f t="shared" si="1"/>
        <v>1.1664000000000001</v>
      </c>
      <c r="E12" s="80">
        <f t="shared" si="2"/>
        <v>22161.600000000002</v>
      </c>
      <c r="F12" s="80">
        <f t="shared" si="3"/>
        <v>0</v>
      </c>
      <c r="G12" s="81" t="str">
        <f t="shared" si="4"/>
        <v/>
      </c>
      <c r="H12" s="82" t="str">
        <f t="shared" si="5"/>
        <v/>
      </c>
    </row>
    <row r="13" spans="1:11">
      <c r="A13" s="57">
        <v>4</v>
      </c>
      <c r="B13" s="79">
        <f>IF(OR(NOT(ISNUMBER($B$4)),A13&gt;$B$4),"",'03_Evaluacion_MIRR'!B16)</f>
        <v>21000</v>
      </c>
      <c r="C13" s="80">
        <f t="shared" si="0"/>
        <v>21000</v>
      </c>
      <c r="D13" s="81">
        <f t="shared" si="1"/>
        <v>1.08</v>
      </c>
      <c r="E13" s="80">
        <f t="shared" si="2"/>
        <v>22680</v>
      </c>
      <c r="F13" s="80">
        <f t="shared" si="3"/>
        <v>0</v>
      </c>
      <c r="G13" s="81" t="str">
        <f t="shared" si="4"/>
        <v/>
      </c>
      <c r="H13" s="82" t="str">
        <f t="shared" si="5"/>
        <v/>
      </c>
    </row>
    <row r="14" spans="1:11">
      <c r="A14" s="57">
        <v>5</v>
      </c>
      <c r="B14" s="79">
        <f>IF(OR(NOT(ISNUMBER($B$4)),A14&gt;$B$4),"",'03_Evaluacion_MIRR'!B17)</f>
        <v>18000</v>
      </c>
      <c r="C14" s="80">
        <f t="shared" si="0"/>
        <v>18000</v>
      </c>
      <c r="D14" s="81">
        <f t="shared" si="1"/>
        <v>1</v>
      </c>
      <c r="E14" s="80">
        <f t="shared" si="2"/>
        <v>18000</v>
      </c>
      <c r="F14" s="80">
        <f t="shared" si="3"/>
        <v>0</v>
      </c>
      <c r="G14" s="81" t="str">
        <f t="shared" si="4"/>
        <v/>
      </c>
      <c r="H14" s="82" t="str">
        <f t="shared" si="5"/>
        <v/>
      </c>
    </row>
    <row r="15" spans="1:11">
      <c r="A15" s="57">
        <v>6</v>
      </c>
      <c r="B15" s="79" t="str">
        <f>IF(OR(NOT(ISNUMBER($B$4)),A15&gt;$B$4),"",'03_Evaluacion_MIRR'!B18)</f>
        <v/>
      </c>
      <c r="C15" s="80" t="str">
        <f t="shared" si="0"/>
        <v/>
      </c>
      <c r="D15" s="81" t="str">
        <f t="shared" si="1"/>
        <v/>
      </c>
      <c r="E15" s="80" t="str">
        <f t="shared" si="2"/>
        <v/>
      </c>
      <c r="F15" s="80" t="str">
        <f t="shared" si="3"/>
        <v/>
      </c>
      <c r="G15" s="81" t="str">
        <f t="shared" si="4"/>
        <v/>
      </c>
      <c r="H15" s="82" t="str">
        <f t="shared" si="5"/>
        <v/>
      </c>
    </row>
    <row r="16" spans="1:11">
      <c r="A16" s="57">
        <v>7</v>
      </c>
      <c r="B16" s="79" t="str">
        <f>IF(OR(NOT(ISNUMBER($B$4)),A16&gt;$B$4),"",'03_Evaluacion_MIRR'!B19)</f>
        <v/>
      </c>
      <c r="C16" s="80" t="str">
        <f t="shared" si="0"/>
        <v/>
      </c>
      <c r="D16" s="81" t="str">
        <f t="shared" si="1"/>
        <v/>
      </c>
      <c r="E16" s="80" t="str">
        <f t="shared" si="2"/>
        <v/>
      </c>
      <c r="F16" s="80" t="str">
        <f t="shared" si="3"/>
        <v/>
      </c>
      <c r="G16" s="81" t="str">
        <f t="shared" si="4"/>
        <v/>
      </c>
      <c r="H16" s="82" t="str">
        <f t="shared" si="5"/>
        <v/>
      </c>
    </row>
    <row r="17" spans="1:8">
      <c r="A17" s="57">
        <v>8</v>
      </c>
      <c r="B17" s="79" t="str">
        <f>IF(OR(NOT(ISNUMBER($B$4)),A17&gt;$B$4),"",'03_Evaluacion_MIRR'!B20)</f>
        <v/>
      </c>
      <c r="C17" s="80" t="str">
        <f t="shared" si="0"/>
        <v/>
      </c>
      <c r="D17" s="81" t="str">
        <f t="shared" si="1"/>
        <v/>
      </c>
      <c r="E17" s="80" t="str">
        <f t="shared" si="2"/>
        <v/>
      </c>
      <c r="F17" s="80" t="str">
        <f t="shared" si="3"/>
        <v/>
      </c>
      <c r="G17" s="81" t="str">
        <f t="shared" si="4"/>
        <v/>
      </c>
      <c r="H17" s="82" t="str">
        <f t="shared" si="5"/>
        <v/>
      </c>
    </row>
    <row r="18" spans="1:8">
      <c r="A18" s="57">
        <v>9</v>
      </c>
      <c r="B18" s="79" t="str">
        <f>IF(OR(NOT(ISNUMBER($B$4)),A18&gt;$B$4),"",'03_Evaluacion_MIRR'!B21)</f>
        <v/>
      </c>
      <c r="C18" s="80" t="str">
        <f t="shared" si="0"/>
        <v/>
      </c>
      <c r="D18" s="81" t="str">
        <f t="shared" si="1"/>
        <v/>
      </c>
      <c r="E18" s="80" t="str">
        <f t="shared" si="2"/>
        <v/>
      </c>
      <c r="F18" s="80" t="str">
        <f t="shared" si="3"/>
        <v/>
      </c>
      <c r="G18" s="81" t="str">
        <f t="shared" si="4"/>
        <v/>
      </c>
      <c r="H18" s="82" t="str">
        <f t="shared" si="5"/>
        <v/>
      </c>
    </row>
    <row r="19" spans="1:8">
      <c r="A19" s="61">
        <v>10</v>
      </c>
      <c r="B19" s="83" t="str">
        <f>IF(OR(NOT(ISNUMBER($B$4)),A19&gt;$B$4),"",'03_Evaluacion_MIRR'!B22)</f>
        <v/>
      </c>
      <c r="C19" s="84" t="str">
        <f t="shared" si="0"/>
        <v/>
      </c>
      <c r="D19" s="85" t="str">
        <f t="shared" si="1"/>
        <v/>
      </c>
      <c r="E19" s="84" t="str">
        <f t="shared" si="2"/>
        <v/>
      </c>
      <c r="F19" s="84" t="str">
        <f t="shared" si="3"/>
        <v/>
      </c>
      <c r="G19" s="85" t="str">
        <f t="shared" si="4"/>
        <v/>
      </c>
      <c r="H19" s="86" t="str">
        <f t="shared" si="5"/>
        <v/>
      </c>
    </row>
    <row r="20" spans="1:8">
      <c r="A20" s="40"/>
      <c r="B20" s="40"/>
      <c r="C20" s="40"/>
      <c r="D20" s="40"/>
      <c r="E20" s="40"/>
      <c r="F20" s="40"/>
      <c r="G20" s="40"/>
      <c r="H20" s="40"/>
    </row>
    <row r="21" spans="1:8" ht="17.55" customHeight="1">
      <c r="A21" s="41" t="s">
        <v>148</v>
      </c>
      <c r="B21" s="41"/>
      <c r="C21" s="41"/>
      <c r="D21" s="41"/>
      <c r="E21" s="41"/>
      <c r="F21" s="41"/>
      <c r="G21" s="41"/>
      <c r="H21" s="41"/>
    </row>
    <row r="22" spans="1:8">
      <c r="A22" s="50" t="s">
        <v>149</v>
      </c>
      <c r="B22" s="52" t="s">
        <v>137</v>
      </c>
      <c r="C22" s="40"/>
      <c r="D22" s="50" t="s">
        <v>150</v>
      </c>
      <c r="E22" s="52" t="s">
        <v>137</v>
      </c>
      <c r="F22" s="40"/>
      <c r="G22" s="40"/>
      <c r="H22" s="40"/>
    </row>
    <row r="23" spans="1:8">
      <c r="A23" s="53" t="s">
        <v>151</v>
      </c>
      <c r="B23" s="78">
        <f>SUM(E9:E19)</f>
        <v>103303.54944000002</v>
      </c>
      <c r="C23" s="40"/>
      <c r="D23" s="53" t="s">
        <v>152</v>
      </c>
      <c r="E23" s="87">
        <f>'03_Evaluacion_MIRR'!B26</f>
        <v>0.1561895716501025</v>
      </c>
      <c r="F23" s="40"/>
      <c r="G23" s="40"/>
      <c r="H23" s="40"/>
    </row>
    <row r="24" spans="1:8">
      <c r="A24" s="57" t="s">
        <v>153</v>
      </c>
      <c r="B24" s="82">
        <f>SUM(H9:H19)</f>
        <v>50000</v>
      </c>
      <c r="C24" s="40"/>
      <c r="D24" s="57" t="s">
        <v>154</v>
      </c>
      <c r="E24" s="88">
        <f>IF(AND(ISNUMBER(B25),ISNUMBER(E23)),B25-E23,"")</f>
        <v>0</v>
      </c>
      <c r="F24" s="40"/>
      <c r="G24" s="40"/>
      <c r="H24" s="40"/>
    </row>
    <row r="25" spans="1:8">
      <c r="A25" s="61" t="s">
        <v>155</v>
      </c>
      <c r="B25" s="89">
        <f>IF('03_Evaluacion_MIRR'!$B$30&lt;&gt;"DATOS VÁLIDOS","REVISAR",IF(OR(B23&lt;=0,B24&lt;=0),"REVISAR",IFERROR((B23/B24)^(1/$B$4)-1,"REVISAR")))</f>
        <v>0.1561895716501025</v>
      </c>
      <c r="C25" s="40"/>
      <c r="D25" s="61" t="s">
        <v>156</v>
      </c>
      <c r="E25" s="90" t="str">
        <f>IF('03_Evaluacion_MIRR'!$B$30&lt;&gt;"DATOS VÁLIDOS",'03_Evaluacion_MIRR'!$B$30,IF(AND(ISNUMBER(E24),ABS(E24)&lt;0.000001),"Cálculo validado","REVISAR: DIFERENCIA"))</f>
        <v>Cálculo validado</v>
      </c>
      <c r="F25" s="40"/>
      <c r="G25" s="40"/>
      <c r="H25" s="40"/>
    </row>
    <row r="26" spans="1:8">
      <c r="A26" s="40"/>
      <c r="B26" s="40"/>
      <c r="C26" s="40"/>
      <c r="D26" s="40"/>
      <c r="E26" s="40"/>
      <c r="F26" s="40"/>
      <c r="G26" s="40"/>
      <c r="H26" s="40"/>
    </row>
    <row r="27" spans="1:8">
      <c r="A27" s="40"/>
      <c r="B27" s="40"/>
      <c r="C27" s="40"/>
      <c r="D27" s="40"/>
      <c r="E27" s="40"/>
      <c r="F27" s="40"/>
      <c r="G27" s="40"/>
      <c r="H27" s="40"/>
    </row>
    <row r="28" spans="1:8">
      <c r="A28" s="40"/>
      <c r="B28" s="40"/>
      <c r="C28" s="40"/>
      <c r="D28" s="40"/>
      <c r="E28" s="40"/>
      <c r="F28" s="40"/>
      <c r="G28" s="40"/>
      <c r="H28" s="40"/>
    </row>
  </sheetData>
  <sheetProtection algorithmName="SHA-512" hashValue="JRRDECxGN+1V6W64Hjdkj6K6QwzUkmEx5SuQ/If+QVtVqIeYaB1bvQnjMFbC6Y/Kx5AalndzMcfr809C+PPFQw==" saltValue="x4DX6rM+BVqvlrMO6/7dZg==" spinCount="100000" sheet="1" objects="1" scenarios="1" formatCells="0" formatColumns="0" formatRows="0" insertColumns="0" sort="0" autoFilter="0" pivotTables="0"/>
  <mergeCells count="2">
    <mergeCell ref="J5:K7"/>
    <mergeCell ref="J8:K8"/>
  </mergeCells>
  <conditionalFormatting sqref="E25">
    <cfRule type="expression" dxfId="5" priority="1">
      <formula>E25="Cálculo validado"</formula>
    </cfRule>
    <cfRule type="expression" dxfId="4" priority="2">
      <formula>E25&lt;&gt;"Cálculo validado"</formula>
    </cfRule>
  </conditionalFormatting>
  <hyperlinks>
    <hyperlink ref="J8" r:id="rId1" xr:uid="{02407B7B-5E34-46F5-8F72-C816BD0BD986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9"/>
  <sheetViews>
    <sheetView workbookViewId="0">
      <selection activeCell="F14" sqref="F14"/>
    </sheetView>
  </sheetViews>
  <sheetFormatPr baseColWidth="10" defaultColWidth="8.796875" defaultRowHeight="13.8"/>
  <cols>
    <col min="1" max="1" width="26" style="2" customWidth="1"/>
    <col min="2" max="2" width="22" style="2" customWidth="1"/>
    <col min="3" max="3" width="18" style="2" customWidth="1"/>
    <col min="4" max="4" width="26" style="2" customWidth="1"/>
    <col min="5" max="5" width="38" style="2" customWidth="1"/>
    <col min="6" max="6" width="18" style="2" customWidth="1"/>
    <col min="7" max="7" width="5.69921875" style="2" customWidth="1"/>
    <col min="8" max="8" width="30.09765625" style="2" customWidth="1"/>
    <col min="9" max="9" width="40.59765625" style="2" customWidth="1"/>
    <col min="10" max="16384" width="8.796875" style="2"/>
  </cols>
  <sheetData>
    <row r="1" spans="1:9" ht="24" customHeight="1">
      <c r="A1" s="39" t="s">
        <v>157</v>
      </c>
      <c r="B1" s="39"/>
      <c r="C1" s="39"/>
      <c r="D1" s="39"/>
      <c r="E1" s="39"/>
      <c r="F1" s="39"/>
    </row>
    <row r="2" spans="1:9" ht="14.4" thickBot="1">
      <c r="A2" s="40"/>
      <c r="B2" s="40"/>
      <c r="C2" s="40"/>
      <c r="D2" s="40"/>
      <c r="E2" s="40"/>
      <c r="F2" s="40"/>
    </row>
    <row r="3" spans="1:9" ht="36" customHeight="1">
      <c r="A3" s="91" t="s">
        <v>158</v>
      </c>
      <c r="B3" s="92"/>
      <c r="C3" s="92"/>
      <c r="D3" s="92"/>
      <c r="E3" s="92"/>
      <c r="F3" s="92"/>
      <c r="H3" s="30" t="s">
        <v>172</v>
      </c>
      <c r="I3" s="31"/>
    </row>
    <row r="4" spans="1:9">
      <c r="A4" s="92"/>
      <c r="B4" s="92"/>
      <c r="C4" s="92"/>
      <c r="D4" s="92"/>
      <c r="E4" s="92"/>
      <c r="F4" s="92"/>
      <c r="H4" s="32"/>
      <c r="I4" s="33"/>
    </row>
    <row r="5" spans="1:9" ht="14.4" thickBot="1">
      <c r="A5" s="40"/>
      <c r="B5" s="40"/>
      <c r="C5" s="40"/>
      <c r="D5" s="40"/>
      <c r="E5" s="40"/>
      <c r="F5" s="40"/>
      <c r="H5" s="34"/>
      <c r="I5" s="35"/>
    </row>
    <row r="6" spans="1:9" ht="17.55" customHeight="1" thickBot="1">
      <c r="A6" s="41" t="s">
        <v>159</v>
      </c>
      <c r="B6" s="41"/>
      <c r="C6" s="40"/>
      <c r="D6" s="41" t="s">
        <v>139</v>
      </c>
      <c r="E6" s="41"/>
      <c r="F6" s="41"/>
      <c r="H6" s="36" t="s">
        <v>173</v>
      </c>
      <c r="I6" s="37"/>
    </row>
    <row r="7" spans="1:9">
      <c r="A7" s="50" t="s">
        <v>136</v>
      </c>
      <c r="B7" s="52" t="s">
        <v>137</v>
      </c>
      <c r="C7" s="40"/>
      <c r="D7" s="50" t="s">
        <v>160</v>
      </c>
      <c r="E7" s="52" t="s">
        <v>161</v>
      </c>
      <c r="F7" s="40"/>
    </row>
    <row r="8" spans="1:9">
      <c r="A8" s="53" t="s">
        <v>63</v>
      </c>
      <c r="B8" s="93">
        <f>'03_Evaluacion_MIRR'!B26</f>
        <v>0.1561895716501025</v>
      </c>
      <c r="C8" s="40"/>
      <c r="D8" s="53" t="s">
        <v>162</v>
      </c>
      <c r="E8" s="94" t="str">
        <f>IF('03_Evaluacion_MIRR'!$B$30&lt;&gt;"DATOS VÁLIDOS",'03_Evaluacion_MIRR'!$B$30,IF(AND(ISNUMBER(B8),ISNUMBER(B11)),IF(B8&gt;=B11,"MIRR supera la referencia","MIRR no supera la referencia"),"REVISAR"))</f>
        <v>MIRR supera la referencia</v>
      </c>
      <c r="F8" s="40"/>
    </row>
    <row r="9" spans="1:9">
      <c r="A9" s="57" t="s">
        <v>67</v>
      </c>
      <c r="B9" s="73">
        <f>'03_Evaluacion_MIRR'!B27</f>
        <v>0.21557960311549018</v>
      </c>
      <c r="C9" s="40"/>
      <c r="D9" s="57" t="s">
        <v>163</v>
      </c>
      <c r="E9" s="95" t="str">
        <f>IF('03_Evaluacion_MIRR'!$B$30&lt;&gt;"DATOS VÁLIDOS",'03_Evaluacion_MIRR'!$B$30,IF(ISNUMBER(B10),IF(B10&gt;0,"VPN positivo a la tasa definida",IF(B10&lt;0,"VPN negativo a la tasa definida","VPN igual a cero")),"REVISAR"))</f>
        <v>VPN positivo a la tasa definida</v>
      </c>
      <c r="F9" s="40"/>
    </row>
    <row r="10" spans="1:9" ht="27.6">
      <c r="A10" s="57" t="s">
        <v>71</v>
      </c>
      <c r="B10" s="96">
        <f>'03_Evaluacion_MIRR'!B28</f>
        <v>14818.304584578651</v>
      </c>
      <c r="C10" s="40"/>
      <c r="D10" s="61" t="s">
        <v>164</v>
      </c>
      <c r="E10" s="90" t="s">
        <v>165</v>
      </c>
      <c r="F10" s="40"/>
    </row>
    <row r="11" spans="1:9">
      <c r="A11" s="57" t="s">
        <v>166</v>
      </c>
      <c r="B11" s="73">
        <f>'03_Evaluacion_MIRR'!B7</f>
        <v>0.11</v>
      </c>
      <c r="C11" s="40"/>
      <c r="D11" s="40"/>
      <c r="E11" s="40"/>
      <c r="F11" s="40"/>
    </row>
    <row r="12" spans="1:9">
      <c r="A12" s="61" t="s">
        <v>112</v>
      </c>
      <c r="B12" s="74">
        <f>'03_Evaluacion_MIRR'!B29</f>
        <v>4.6189571650102498E-2</v>
      </c>
      <c r="C12" s="40"/>
      <c r="D12" s="40"/>
      <c r="E12" s="40"/>
      <c r="F12" s="40"/>
    </row>
    <row r="13" spans="1:9">
      <c r="A13" s="40"/>
      <c r="B13" s="40"/>
      <c r="C13" s="40"/>
      <c r="D13" s="40"/>
      <c r="E13" s="40"/>
      <c r="F13" s="40"/>
    </row>
    <row r="14" spans="1:9" ht="17.55" customHeight="1">
      <c r="A14" s="41" t="s">
        <v>167</v>
      </c>
      <c r="B14" s="41"/>
      <c r="C14" s="41"/>
      <c r="D14" s="41"/>
      <c r="E14" s="41"/>
      <c r="F14" s="41"/>
    </row>
    <row r="15" spans="1:9">
      <c r="A15" s="50" t="s">
        <v>168</v>
      </c>
      <c r="B15" s="52" t="s">
        <v>169</v>
      </c>
      <c r="C15" s="40"/>
      <c r="D15" s="40"/>
      <c r="E15" s="40"/>
      <c r="F15" s="40"/>
    </row>
    <row r="16" spans="1:9">
      <c r="A16" s="53" t="s">
        <v>63</v>
      </c>
      <c r="B16" s="97">
        <f>B8</f>
        <v>0.1561895716501025</v>
      </c>
      <c r="C16" s="40"/>
      <c r="D16" s="40"/>
      <c r="E16" s="40"/>
      <c r="F16" s="40"/>
    </row>
    <row r="17" spans="1:6">
      <c r="A17" s="57" t="s">
        <v>67</v>
      </c>
      <c r="B17" s="98">
        <f>B9</f>
        <v>0.21557960311549018</v>
      </c>
      <c r="C17" s="40"/>
      <c r="D17" s="40"/>
      <c r="E17" s="40"/>
      <c r="F17" s="40"/>
    </row>
    <row r="18" spans="1:6">
      <c r="A18" s="61" t="s">
        <v>170</v>
      </c>
      <c r="B18" s="89">
        <f>B11</f>
        <v>0.11</v>
      </c>
      <c r="C18" s="40"/>
      <c r="D18" s="40"/>
      <c r="E18" s="40"/>
      <c r="F18" s="40"/>
    </row>
    <row r="19" spans="1:6">
      <c r="A19" s="40"/>
      <c r="B19" s="40"/>
      <c r="C19" s="40"/>
      <c r="D19" s="40"/>
      <c r="E19" s="40"/>
      <c r="F19" s="40"/>
    </row>
    <row r="20" spans="1:6">
      <c r="A20" s="40"/>
      <c r="B20" s="40"/>
      <c r="C20" s="40"/>
      <c r="D20" s="40"/>
      <c r="E20" s="40"/>
      <c r="F20" s="40"/>
    </row>
    <row r="21" spans="1:6" ht="17.55" customHeight="1">
      <c r="A21" s="41" t="s">
        <v>171</v>
      </c>
      <c r="B21" s="41"/>
      <c r="C21" s="41"/>
      <c r="D21" s="40"/>
      <c r="E21" s="40"/>
      <c r="F21" s="40"/>
    </row>
    <row r="22" spans="1:6" ht="57.6" customHeight="1">
      <c r="A22" s="99" t="str">
        <f>IF('03_Evaluacion_MIRR'!$B$30&lt;&gt;"DATOS VÁLIDOS",'03_Evaluacion_MIRR'!$B$30,IF(AND(ISNUMBER(B8),ISNUMBER(B10),ISNUMBER(B11)),"Con los supuestos del ejemplo, la MIRR es "&amp;TEXT(B8,"0.00%")&amp;", frente a una tasa de referencia de "&amp;TEXT(B11,"0.00%")&amp;". El VPN es "&amp;TEXT(B10,"$#,##0.00")&amp;". Estos resultados deben complementarse con riesgo, liquidez y sensibilidad.","REVISAR"))</f>
        <v>Con los supuestos del ejemplo, la MIRR es 016%, frente a una tasa de referencia de 011%. El VPN es $14818,30458. Estos resultados deben complementarse con riesgo, liquidez y sensibilidad.</v>
      </c>
      <c r="B22" s="45"/>
      <c r="C22" s="45"/>
      <c r="D22" s="40"/>
      <c r="E22" s="40"/>
      <c r="F22" s="40"/>
    </row>
    <row r="23" spans="1:6">
      <c r="A23" s="45"/>
      <c r="B23" s="45"/>
      <c r="C23" s="45"/>
      <c r="D23" s="40"/>
      <c r="E23" s="40"/>
      <c r="F23" s="40"/>
    </row>
    <row r="24" spans="1:6">
      <c r="A24" s="45"/>
      <c r="B24" s="45"/>
      <c r="C24" s="45"/>
      <c r="D24" s="40"/>
      <c r="E24" s="40"/>
      <c r="F24" s="40"/>
    </row>
    <row r="25" spans="1:6">
      <c r="A25" s="45"/>
      <c r="B25" s="45"/>
      <c r="C25" s="45"/>
      <c r="D25" s="40"/>
      <c r="E25" s="40"/>
      <c r="F25" s="40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</sheetData>
  <sheetProtection algorithmName="SHA-512" hashValue="IDOfHA2hoRxu41qcb9msdUgkQkDkzkEn2BMuY7NEc5XfnvHkp89ydfA9fNWm+VyL4Tg4keiWGuHmRuyeBcuqnA==" saltValue="Q08BwACBBuB1sl1GCvOyvQ==" spinCount="100000" sheet="1" objects="1" scenarios="1" formatCells="0" formatColumns="0" formatRows="0" insertColumns="0" insertRows="0" sort="0" autoFilter="0" pivotTables="0"/>
  <mergeCells count="2">
    <mergeCell ref="H3:I5"/>
    <mergeCell ref="H6:I6"/>
  </mergeCells>
  <conditionalFormatting sqref="E8">
    <cfRule type="expression" dxfId="3" priority="1">
      <formula>E8="MIRR supera la referencia"</formula>
    </cfRule>
    <cfRule type="expression" dxfId="2" priority="2">
      <formula>E8="MIRR no supera la referencia"</formula>
    </cfRule>
  </conditionalFormatting>
  <conditionalFormatting sqref="E9">
    <cfRule type="expression" dxfId="1" priority="3">
      <formula>E9="VPN positivo a la tasa definida"</formula>
    </cfRule>
    <cfRule type="expression" dxfId="0" priority="4">
      <formula>OR(E9="VPN negativo a la tasa definida",E9="VPN igual a cero")</formula>
    </cfRule>
  </conditionalFormatting>
  <hyperlinks>
    <hyperlink ref="H6" r:id="rId1" xr:uid="{E550B0B8-DCF1-470D-9814-499A28A315A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01_Instrucciones</vt:lpstr>
      <vt:lpstr>02_Glosario</vt:lpstr>
      <vt:lpstr>03_Evaluacion_MIRR</vt:lpstr>
      <vt:lpstr>04_Desarrollo_Calculo</vt:lpstr>
      <vt:lpstr>05_Comparacion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2026-09-27T23:42:36Z</dcterms:modified>
</cp:coreProperties>
</file>