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857F366-5572-4576-9A0F-A99FAC7CBC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Instrucciones" sheetId="1" r:id="rId1"/>
    <sheet name="2. Glosario" sheetId="2" r:id="rId2"/>
    <sheet name="3. Modelo M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3" l="1"/>
  <c r="A32" i="3"/>
  <c r="A31" i="3"/>
  <c r="B30" i="3"/>
  <c r="A30" i="3"/>
  <c r="B29" i="3"/>
  <c r="A29" i="3"/>
  <c r="B14" i="3"/>
  <c r="D22" i="3" l="1"/>
  <c r="C30" i="3" s="1"/>
  <c r="D21" i="3"/>
  <c r="C29" i="3" s="1"/>
  <c r="B11" i="3"/>
  <c r="I29" i="3" s="1"/>
  <c r="G11" i="3"/>
  <c r="I30" i="3" s="1"/>
  <c r="F21" i="3"/>
  <c r="H22" i="3"/>
  <c r="I22" i="3" s="1"/>
  <c r="G21" i="3"/>
  <c r="C24" i="3"/>
  <c r="E24" i="3" s="1"/>
  <c r="C21" i="3"/>
  <c r="H21" i="3" s="1"/>
  <c r="I21" i="3" s="1"/>
  <c r="B15" i="3"/>
  <c r="K21" i="3"/>
  <c r="B23" i="3"/>
  <c r="B31" i="3" s="1"/>
  <c r="D24" i="3"/>
  <c r="C32" i="3" s="1"/>
  <c r="G6" i="3"/>
  <c r="G7" i="3" s="1"/>
  <c r="L21" i="3"/>
  <c r="C23" i="3"/>
  <c r="H23" i="3" s="1"/>
  <c r="I23" i="3" s="1"/>
  <c r="E22" i="3"/>
  <c r="F22" i="3" s="1"/>
  <c r="H24" i="3"/>
  <c r="I24" i="3" s="1"/>
  <c r="C22" i="3"/>
  <c r="D23" i="3"/>
  <c r="C31" i="3" s="1"/>
  <c r="E31" i="3" l="1"/>
  <c r="D31" i="3"/>
  <c r="J23" i="3"/>
  <c r="G8" i="3"/>
  <c r="G9" i="3" s="1"/>
  <c r="G10" i="3"/>
  <c r="I32" i="3" s="1"/>
  <c r="E29" i="3"/>
  <c r="D29" i="3"/>
  <c r="J21" i="3"/>
  <c r="G24" i="3"/>
  <c r="E32" i="3"/>
  <c r="D32" i="3"/>
  <c r="J24" i="3"/>
  <c r="E30" i="3"/>
  <c r="D30" i="3"/>
  <c r="J22" i="3"/>
  <c r="F24" i="3"/>
  <c r="E23" i="3"/>
  <c r="G22" i="3"/>
  <c r="E21" i="3"/>
  <c r="G12" i="3"/>
  <c r="L22" i="3" l="1"/>
  <c r="K22" i="3"/>
  <c r="G17" i="3"/>
  <c r="I31" i="3" s="1"/>
  <c r="G13" i="3"/>
  <c r="F23" i="3"/>
  <c r="G23" i="3" s="1"/>
  <c r="K23" i="3"/>
  <c r="L23" i="3" s="1"/>
  <c r="K24" i="3"/>
  <c r="L24" i="3" s="1"/>
  <c r="G14" i="3" l="1"/>
  <c r="G15" i="3" s="1"/>
  <c r="G16" i="3" s="1"/>
  <c r="I33" i="3" s="1"/>
</calcChain>
</file>

<file path=xl/sharedStrings.xml><?xml version="1.0" encoding="utf-8"?>
<sst xmlns="http://schemas.openxmlformats.org/spreadsheetml/2006/main" count="316" uniqueCount="232">
  <si>
    <t>Plantilla Modigliani-Miller | Guía de uso</t>
  </si>
  <si>
    <t>Nivel básico–intermedio. Diseñada para comparar deuda, patrimonio, costo del capital, escudo fiscal y valor empresarial bajo los supuestos de Modigliani-Miller.</t>
  </si>
  <si>
    <t>Cómo usar la plantilla</t>
  </si>
  <si>
    <t>Paso</t>
  </si>
  <si>
    <t>Qué hacer</t>
  </si>
  <si>
    <t>1</t>
  </si>
  <si>
    <t>Lee el glosario. Revisa los términos y símbolos antes de cambiar datos.</t>
  </si>
  <si>
    <t>2</t>
  </si>
  <si>
    <t>Ve a “3. Modelo MM”. Las celdas de entrada están resaltadas en azul claro y con texto azul.</t>
  </si>
  <si>
    <t>3</t>
  </si>
  <si>
    <t>Borra el ejemplo. Sustituye únicamente los datos editables por los datos de tu empresa o caso.</t>
  </si>
  <si>
    <t>4</t>
  </si>
  <si>
    <t>No borres fórmulas. Si una celda no está marcada como entrada, déjala sin cambios.</t>
  </si>
  <si>
    <t>5</t>
  </si>
  <si>
    <t>Confirma el estado de entradas en “3. Modelo MM”. Solo interpreta resultados cuando muestre OK.</t>
  </si>
  <si>
    <t>6</t>
  </si>
  <si>
    <t>Revisa resultados. Compara el escenario actual con los niveles de deuda ilustrativos.</t>
  </si>
  <si>
    <t>7</t>
  </si>
  <si>
    <t>Interpreta con cautela. La plantilla no calcula una estructura óptima ni reemplaza un análisis financiero completo.</t>
  </si>
  <si>
    <t>Datos del ejemplo incluido</t>
  </si>
  <si>
    <t>Dato</t>
  </si>
  <si>
    <t>Ejemplo</t>
  </si>
  <si>
    <t>Unidad</t>
  </si>
  <si>
    <t>Lectura</t>
  </si>
  <si>
    <t>Valor de la empresa sin deuda (VU)</t>
  </si>
  <si>
    <t>$</t>
  </si>
  <si>
    <t>Valor operativo de referencia.</t>
  </si>
  <si>
    <t>Rendimiento requerido sobre activos (Ra)</t>
  </si>
  <si>
    <t>%</t>
  </si>
  <si>
    <t>Retorno requerido sobre los activos.</t>
  </si>
  <si>
    <t>Costo de la deuda (Rd)</t>
  </si>
  <si>
    <t>Tasa de costo de la deuda.</t>
  </si>
  <si>
    <t>Tasa de impuesto corporativo (Tc)</t>
  </si>
  <si>
    <t>Tasa usada para estimar el escudo fiscal.</t>
  </si>
  <si>
    <t>Deuda objetivo (D)</t>
  </si>
  <si>
    <t>Equivale al 40 % del valor sin deuda en el ejemplo.</t>
  </si>
  <si>
    <t>Qué calcula y qué NO calcula</t>
  </si>
  <si>
    <t>Sí calcula</t>
  </si>
  <si>
    <t>No calcula</t>
  </si>
  <si>
    <t>Valor empresarial sin impuestos y con impuestos.</t>
  </si>
  <si>
    <t>Nivel óptimo de deuda.</t>
  </si>
  <si>
    <t>Costo del patrimonio bajo MM sin impuestos y con ajuste fiscal.</t>
  </si>
  <si>
    <t>Probabilidad de quiebra o costos de dificultades financieras.</t>
  </si>
  <si>
    <t>WACC bajo ambos escenarios.</t>
  </si>
  <si>
    <t>Capacidad real de pago, DSCR o flujo de caja proyectado.</t>
  </si>
  <si>
    <t>Escudo fiscal y efecto ilustrativo sobre el valor.</t>
  </si>
  <si>
    <t>Condiciones bancarias, garantías o riesgo de refinanciamiento.</t>
  </si>
  <si>
    <t>Comparación de cuatro escenarios de deuda.</t>
  </si>
  <si>
    <t>VAN, TIR, DCF, Monte Carlo ni valoración avanzada.</t>
  </si>
  <si>
    <t>Convenciones visuales</t>
  </si>
  <si>
    <t>Color / estilo</t>
  </si>
  <si>
    <t>Significado</t>
  </si>
  <si>
    <t>Editable</t>
  </si>
  <si>
    <t>Dato editable por el usuario.</t>
  </si>
  <si>
    <t>Fórmula</t>
  </si>
  <si>
    <t>Cálculo automático.</t>
  </si>
  <si>
    <t>Sección</t>
  </si>
  <si>
    <t>Encabezado o resultado principal.</t>
  </si>
  <si>
    <t>Estado / alerta</t>
  </si>
  <si>
    <t>OK = entradas válidas. FALTA INFORMACIÓN = falta al menos un dato numérico. REVISAR = existe una entrada fuera de rango o una configuración que requiere corrección.</t>
  </si>
  <si>
    <t>Supuestos, fuentes y compatibilidad</t>
  </si>
  <si>
    <t>Supuesto clave</t>
  </si>
  <si>
    <t>La plantilla sigue MM sin impuestos y MM con impuestos corporativos. La versión con impuestos usa el escudo fiscal simplificado Tc × D y deuda permanente.</t>
  </si>
  <si>
    <t>Fuente académica 1958</t>
  </si>
  <si>
    <t>https://www.jstor.org/stable/1809766</t>
  </si>
  <si>
    <t>Fuente académica 1963</t>
  </si>
  <si>
    <t>https://www.jstor.org/stable/1809167</t>
  </si>
  <si>
    <t>Compatibilidad</t>
  </si>
  <si>
    <t>Sin macros, sin vínculos a otros archivos y sin funciones dinámicas. Usa fórmulas estándar para maximizar compatibilidad con Excel de escritorio.</t>
  </si>
  <si>
    <t>Glosario | Modigliani-Miller</t>
  </si>
  <si>
    <t>Consulta aquí los términos y símbolos utilizados en la plantilla.</t>
  </si>
  <si>
    <t>Término</t>
  </si>
  <si>
    <t>Símbolo</t>
  </si>
  <si>
    <t>Definición simple</t>
  </si>
  <si>
    <t>Unidad / formato</t>
  </si>
  <si>
    <t>Dónde se usa</t>
  </si>
  <si>
    <t>Valor de la empresa sin deuda</t>
  </si>
  <si>
    <t>VU</t>
  </si>
  <si>
    <t>Valor de la empresa suponiendo que no utiliza deuda financiera.</t>
  </si>
  <si>
    <t>Entradas y valor base</t>
  </si>
  <si>
    <t>Valor de la empresa con deuda</t>
  </si>
  <si>
    <t>VL</t>
  </si>
  <si>
    <t>Valor de la empresa después de incorporar deuda según el escenario analizado.</t>
  </si>
  <si>
    <t>Resultados</t>
  </si>
  <si>
    <t>Deuda</t>
  </si>
  <si>
    <t>D</t>
  </si>
  <si>
    <t>Monto de financiamiento aportado por acreedores.</t>
  </si>
  <si>
    <t>Entrada y escenarios</t>
  </si>
  <si>
    <t>Patrimonio</t>
  </si>
  <si>
    <t>E</t>
  </si>
  <si>
    <t>Valor atribuible a los propietarios después de considerar la deuda.</t>
  </si>
  <si>
    <t>Rendimiento requerido sobre activos</t>
  </si>
  <si>
    <t>Ra</t>
  </si>
  <si>
    <t>Retorno requerido sobre los activos antes de separar deuda y patrimonio.</t>
  </si>
  <si>
    <t>Entrada y Proposición II</t>
  </si>
  <si>
    <t>Costo de la deuda</t>
  </si>
  <si>
    <t>Rd</t>
  </si>
  <si>
    <t>Tasa exigida por los acreedores sobre la deuda.</t>
  </si>
  <si>
    <t>Entrada, Re y WACC</t>
  </si>
  <si>
    <t>Costo del patrimonio</t>
  </si>
  <si>
    <t>Re</t>
  </si>
  <si>
    <t>Rendimiento exigido por los propietarios dado el riesgo que asumen.</t>
  </si>
  <si>
    <t>Tasa de impuesto corporativo</t>
  </si>
  <si>
    <t>Tc</t>
  </si>
  <si>
    <t>Tasa utilizada para estimar el efecto fiscal de los intereses.</t>
  </si>
  <si>
    <t>Entrada y escenario con impuestos</t>
  </si>
  <si>
    <t>Relación deuda/patrimonio</t>
  </si>
  <si>
    <t>D/E</t>
  </si>
  <si>
    <t>Mide cuánta deuda existe por cada unidad de patrimonio.</t>
  </si>
  <si>
    <t>x</t>
  </si>
  <si>
    <t>WACC</t>
  </si>
  <si>
    <t>Costo promedio ponderado de las fuentes de financiamiento.</t>
  </si>
  <si>
    <t>Resultados y escenarios</t>
  </si>
  <si>
    <t>Escudo fiscal</t>
  </si>
  <si>
    <t>Tc × D</t>
  </si>
  <si>
    <t>Valor simplificado del beneficio fiscal asociado a la deuda bajo los supuestos del modelo.</t>
  </si>
  <si>
    <t>Resultados con impuestos</t>
  </si>
  <si>
    <t>Estructura de capital</t>
  </si>
  <si>
    <t>—</t>
  </si>
  <si>
    <t>Combinación de deuda y patrimonio utilizada para financiar la empresa.</t>
  </si>
  <si>
    <t>Concepto</t>
  </si>
  <si>
    <t>Toda la plantilla</t>
  </si>
  <si>
    <t>Empresa apalancada</t>
  </si>
  <si>
    <t>Empresa que utiliza deuda dentro de su estructura de capital.</t>
  </si>
  <si>
    <t>Modelo con deuda</t>
  </si>
  <si>
    <t>Empresa no apalancada</t>
  </si>
  <si>
    <t>Empresa analizada sin deuda financiera.</t>
  </si>
  <si>
    <t>Valor VU</t>
  </si>
  <si>
    <t>Riesgo operativo</t>
  </si>
  <si>
    <t>Riesgo asociado al negocio, activos y flujos antes del efecto de la deuda.</t>
  </si>
  <si>
    <t>Supuestos</t>
  </si>
  <si>
    <t>Riesgo financiero</t>
  </si>
  <si>
    <t>Riesgo adicional para los propietarios derivado del uso de deuda.</t>
  </si>
  <si>
    <t>Proposición II</t>
  </si>
  <si>
    <t>Arbitraje</t>
  </si>
  <si>
    <t>Lógica por la que diferencias injustificadas de valoración tenderían a ser aprovechadas por inversionistas.</t>
  </si>
  <si>
    <t>Proposición I</t>
  </si>
  <si>
    <t>Escenario</t>
  </si>
  <si>
    <t>Combinación ilustrativa de deuda usada para observar cómo cambian los resultados.</t>
  </si>
  <si>
    <t>% de VU</t>
  </si>
  <si>
    <t>Comparación</t>
  </si>
  <si>
    <t>Diferencia de valor</t>
  </si>
  <si>
    <t>Δ Valor</t>
  </si>
  <si>
    <t>Cambio entre el valor con impuestos y el valor base sin deuda.</t>
  </si>
  <si>
    <t>MM</t>
  </si>
  <si>
    <t>Abreviatura de Modigliani-Miller.</t>
  </si>
  <si>
    <t>Relaciona la estructura de capital con el valor de la empresa bajo los supuestos del modelo.</t>
  </si>
  <si>
    <t>Resultados sin impuestos</t>
  </si>
  <si>
    <t>Relaciona el apalancamiento con el costo del patrimonio.</t>
  </si>
  <si>
    <t>Deuda / VU</t>
  </si>
  <si>
    <t>D / VU</t>
  </si>
  <si>
    <t>Peso de la deuda objetivo sobre el valor de la empresa sin deuda.</t>
  </si>
  <si>
    <t>Control de entrada y escenarios</t>
  </si>
  <si>
    <t>Estado de entradas</t>
  </si>
  <si>
    <t>Control que valida si los cinco datos de entrada son suficientes y coherentes para calcular.</t>
  </si>
  <si>
    <t>OK / alerta</t>
  </si>
  <si>
    <t>Hoja Modelo MM</t>
  </si>
  <si>
    <t>Deuda permanente</t>
  </si>
  <si>
    <t>Supuesto simplificado usado para valorar el escudo fiscal como Tc × D.</t>
  </si>
  <si>
    <t>Modelo con impuestos</t>
  </si>
  <si>
    <t>Modelo Modigliani-Miller | Comparador básico–intermedio</t>
  </si>
  <si>
    <t>Edita solo las celdas azul claro. El ejemplo usa VU $500.000, Ra 14 %, Rd 8 %, Tc 30 % y deuda $200.000.</t>
  </si>
  <si>
    <t>1. Datos de entrada</t>
  </si>
  <si>
    <t>2. Resultados del escenario actual</t>
  </si>
  <si>
    <t>Valor</t>
  </si>
  <si>
    <t>Ayuda rápida</t>
  </si>
  <si>
    <t>Indicador</t>
  </si>
  <si>
    <t>Resultado</t>
  </si>
  <si>
    <t>Interpretación</t>
  </si>
  <si>
    <t>Valor empresa sin deuda (VU)</t>
  </si>
  <si>
    <t>Valor base del negocio sin deuda.</t>
  </si>
  <si>
    <t>Valor con deuda | sin impuestos</t>
  </si>
  <si>
    <t>Proposición I: VL = VU.</t>
  </si>
  <si>
    <t>Rendimiento requerido activos (Ra)</t>
  </si>
  <si>
    <t>Retorno requerido sobre activos.</t>
  </si>
  <si>
    <t>Patrimonio | sin impuestos</t>
  </si>
  <si>
    <t>VL − D.</t>
  </si>
  <si>
    <t>D/E | sin impuestos</t>
  </si>
  <si>
    <t>Deuda por unidad de patrimonio.</t>
  </si>
  <si>
    <t>Usada para estimar el escudo fiscal.</t>
  </si>
  <si>
    <t>Costo patrimonio | sin impuestos</t>
  </si>
  <si>
    <t>Proposición II sin impuestos.</t>
  </si>
  <si>
    <t>Monto de deuda a evaluar.</t>
  </si>
  <si>
    <t>WACC | sin impuestos</t>
  </si>
  <si>
    <t>Debe mantenerse cercano a Ra bajo MM.</t>
  </si>
  <si>
    <t>Control rápido del peso de la deuda sobre el valor base.</t>
  </si>
  <si>
    <t>Tc × D.</t>
  </si>
  <si>
    <t>Valor con deuda | con impuestos</t>
  </si>
  <si>
    <t>VU + escudo fiscal.</t>
  </si>
  <si>
    <t>Validación de entradas</t>
  </si>
  <si>
    <t>Patrimonio | con impuestos</t>
  </si>
  <si>
    <t>VL con impuestos − D.</t>
  </si>
  <si>
    <t>Estado</t>
  </si>
  <si>
    <t>D/E | con impuestos</t>
  </si>
  <si>
    <t>Relación usando patrimonio con impuestos.</t>
  </si>
  <si>
    <t>Detalle</t>
  </si>
  <si>
    <t>Costo patrimonio | con impuestos</t>
  </si>
  <si>
    <t>MM con ajuste fiscal.</t>
  </si>
  <si>
    <t>WACC | con impuestos</t>
  </si>
  <si>
    <t>Incluye el efecto fiscal de la deuda.</t>
  </si>
  <si>
    <t>VL con impuestos − VU.</t>
  </si>
  <si>
    <t>3. Comparación de escenarios</t>
  </si>
  <si>
    <t>Deuda % VU</t>
  </si>
  <si>
    <t>Deuda ($)</t>
  </si>
  <si>
    <t>Valor sin imp. ($)</t>
  </si>
  <si>
    <t>Patrimonio sin imp. ($)</t>
  </si>
  <si>
    <t>Re sin imp.</t>
  </si>
  <si>
    <t>WACC sin imp.</t>
  </si>
  <si>
    <t>Escudo fiscal ($)</t>
  </si>
  <si>
    <t>Valor con imp. ($)</t>
  </si>
  <si>
    <t>Patrimonio con imp. ($)</t>
  </si>
  <si>
    <t>Re con imp.</t>
  </si>
  <si>
    <t>WACC con imp.</t>
  </si>
  <si>
    <t>Sin deuda</t>
  </si>
  <si>
    <t>Moderado</t>
  </si>
  <si>
    <t>Escenario actual</t>
  </si>
  <si>
    <t>Alto ilustrativo</t>
  </si>
  <si>
    <t>Nota: los niveles de deuda son ilustrativos. La tabla no identifica una estructura óptima y no incorpora costos de insolvencia, restricciones de crédito ni otras fricciones reales.</t>
  </si>
  <si>
    <t>Visualización rápida de escenarios</t>
  </si>
  <si>
    <t>Lectura rápida del ejemplo</t>
  </si>
  <si>
    <t>Δ Valor ($)</t>
  </si>
  <si>
    <t>Deuda / VU actual</t>
  </si>
  <si>
    <t>Peso de la deuda sobre VU.</t>
  </si>
  <si>
    <t>Aumento de valor según MM con impuestos</t>
  </si>
  <si>
    <t>WACC sin impuestos</t>
  </si>
  <si>
    <t>Referencia MM sin impuestos.</t>
  </si>
  <si>
    <t>WACC con impuestos</t>
  </si>
  <si>
    <t>Incluye beneficio fiscal.</t>
  </si>
  <si>
    <t>Lectura: el valor sin impuestos permanece constante en los cuatro escenarios. El valor con impuestos aumenta por el escudo fiscal. Este efecto es ilustrativo y no representa una recomendación de deuda.</t>
  </si>
  <si>
    <t>Límite del modelo: una empresa real también enfrenta riesgo de incumplimiento, restricciones bancarias, garantías, costos de refinanciamiento y presión sobre el flujo de caja.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</si>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</sst>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5" formatCode="0.0%"/>
    <numFmt numFmtId="166" formatCode="0.00\x"/>
  </numFmts>
  <fonts count="20">
    <font>
      <sz val="11"/>
      <name val="Carlito"/>
    </font>
    <font>
      <b/>
      <sz val="20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sz val="10"/>
      <color rgb="FF1F2937"/>
      <name val="Carlito"/>
    </font>
    <font>
      <b/>
      <sz val="10"/>
      <color rgb="FF0000FF"/>
      <name val="Carlito"/>
    </font>
    <font>
      <sz val="10"/>
      <color rgb="FF000000"/>
      <name val="Carlito"/>
    </font>
    <font>
      <sz val="10"/>
      <color rgb="FF008000"/>
      <name val="Carlito"/>
    </font>
    <font>
      <sz val="9"/>
      <color rgb="FF1F2937"/>
      <name val="Carlito"/>
    </font>
    <font>
      <b/>
      <sz val="11"/>
      <color rgb="FF0B1F3A"/>
      <name val="Carlito"/>
    </font>
    <font>
      <b/>
      <sz val="10"/>
      <color rgb="FF0B1F3A"/>
      <name val="Carlito"/>
    </font>
    <font>
      <sz val="9"/>
      <color rgb="FF0B1F3A"/>
      <name val="Carlito"/>
    </font>
    <font>
      <b/>
      <sz val="10"/>
      <color rgb="FF000000"/>
      <name val="Carlito"/>
    </font>
    <font>
      <b/>
      <sz val="10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9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EAF2F8"/>
      </patternFill>
    </fill>
    <fill>
      <patternFill patternType="solid">
        <fgColor rgb="FFFFFFFF"/>
      </patternFill>
    </fill>
    <fill>
      <patternFill patternType="solid">
        <fgColor rgb="FFF3F4F6"/>
      </patternFill>
    </fill>
    <fill>
      <patternFill patternType="solid">
        <fgColor rgb="FFD9EAF7"/>
      </patternFill>
    </fill>
    <fill>
      <patternFill patternType="solid">
        <fgColor rgb="FF0B1F3A"/>
      </patternFill>
    </fill>
    <fill>
      <patternFill patternType="solid">
        <fgColor rgb="FF17365D"/>
      </patternFill>
    </fill>
    <fill>
      <patternFill patternType="solid">
        <fgColor rgb="FFEAF2F8"/>
      </patternFill>
    </fill>
    <fill>
      <patternFill patternType="solid">
        <fgColor rgb="FFF7F9FB"/>
      </patternFill>
    </fill>
    <fill>
      <patternFill patternType="solid">
        <fgColor rgb="FFFFFFFF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3"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164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vertical="center" wrapText="1"/>
    </xf>
    <xf numFmtId="0" fontId="9" fillId="6" borderId="0" xfId="0" applyFont="1" applyFill="1" applyAlignment="1">
      <alignment vertical="top" wrapText="1"/>
    </xf>
    <xf numFmtId="165" fontId="7" fillId="5" borderId="0" xfId="0" applyNumberFormat="1" applyFont="1" applyFill="1" applyAlignment="1">
      <alignment horizontal="right" vertical="center" wrapText="1"/>
    </xf>
    <xf numFmtId="164" fontId="7" fillId="5" borderId="0" xfId="0" applyNumberFormat="1" applyFont="1" applyFill="1" applyAlignment="1">
      <alignment horizontal="right" vertical="center" wrapText="1"/>
    </xf>
    <xf numFmtId="166" fontId="7" fillId="5" borderId="0" xfId="0" applyNumberFormat="1" applyFont="1" applyFill="1" applyAlignment="1">
      <alignment horizontal="right" vertical="center" wrapText="1"/>
    </xf>
    <xf numFmtId="164" fontId="10" fillId="7" borderId="0" xfId="0" applyNumberFormat="1" applyFont="1" applyFill="1" applyAlignment="1">
      <alignment horizontal="right" vertical="center" wrapText="1"/>
    </xf>
    <xf numFmtId="165" fontId="10" fillId="7" borderId="0" xfId="0" applyNumberFormat="1" applyFont="1" applyFill="1" applyAlignment="1">
      <alignment horizontal="right" vertical="center" wrapText="1"/>
    </xf>
    <xf numFmtId="9" fontId="5" fillId="0" borderId="0" xfId="0" applyNumberFormat="1" applyFont="1" applyAlignment="1">
      <alignment vertical="center" wrapText="1"/>
    </xf>
    <xf numFmtId="0" fontId="4" fillId="9" borderId="0" xfId="0" applyFont="1" applyFill="1" applyAlignment="1">
      <alignment horizontal="left" vertical="center" wrapText="1"/>
    </xf>
    <xf numFmtId="0" fontId="11" fillId="10" borderId="0" xfId="0" applyFont="1" applyFill="1" applyAlignment="1">
      <alignment horizontal="center" vertical="center" wrapText="1"/>
    </xf>
    <xf numFmtId="9" fontId="13" fillId="12" borderId="0" xfId="0" applyNumberFormat="1" applyFont="1" applyFill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164" fontId="13" fillId="5" borderId="0" xfId="0" applyNumberFormat="1" applyFont="1" applyFill="1" applyAlignment="1">
      <alignment horizontal="right" vertical="center" wrapText="1"/>
    </xf>
    <xf numFmtId="165" fontId="13" fillId="5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9" fillId="6" borderId="0" xfId="0" applyFont="1" applyFill="1" applyAlignment="1">
      <alignment vertical="top" wrapText="1"/>
    </xf>
    <xf numFmtId="0" fontId="3" fillId="8" borderId="0" xfId="0" applyFont="1" applyFill="1" applyAlignment="1">
      <alignment horizontal="left" vertical="center" wrapText="1"/>
    </xf>
    <xf numFmtId="0" fontId="12" fillId="11" borderId="0" xfId="0" applyFont="1" applyFill="1" applyAlignment="1">
      <alignment horizontal="left" vertical="center" wrapText="1"/>
    </xf>
    <xf numFmtId="0" fontId="1" fillId="13" borderId="0" xfId="0" applyFont="1" applyFill="1" applyAlignment="1">
      <alignment horizontal="left" vertical="center" wrapText="1"/>
    </xf>
    <xf numFmtId="0" fontId="0" fillId="14" borderId="0" xfId="0" applyFill="1"/>
    <xf numFmtId="0" fontId="2" fillId="15" borderId="0" xfId="0" applyFont="1" applyFill="1" applyAlignment="1">
      <alignment horizontal="left" vertical="center" wrapText="1"/>
    </xf>
    <xf numFmtId="0" fontId="0" fillId="14" borderId="0" xfId="0" applyFill="1" applyAlignment="1">
      <alignment wrapText="1"/>
    </xf>
    <xf numFmtId="0" fontId="3" fillId="13" borderId="0" xfId="0" applyFont="1" applyFill="1" applyAlignment="1">
      <alignment horizontal="left" vertical="center" wrapText="1"/>
    </xf>
    <xf numFmtId="0" fontId="4" fillId="15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vertical="center" wrapText="1"/>
    </xf>
    <xf numFmtId="0" fontId="5" fillId="14" borderId="0" xfId="0" applyFont="1" applyFill="1" applyAlignment="1">
      <alignment vertical="center" wrapText="1"/>
    </xf>
    <xf numFmtId="0" fontId="0" fillId="14" borderId="0" xfId="0" applyFill="1" applyAlignment="1"/>
    <xf numFmtId="0" fontId="4" fillId="15" borderId="0" xfId="0" applyFont="1" applyFill="1" applyAlignment="1">
      <alignment horizontal="center" vertical="center" wrapText="1"/>
    </xf>
    <xf numFmtId="0" fontId="0" fillId="14" borderId="0" xfId="0" applyFill="1" applyAlignment="1">
      <alignment wrapText="1"/>
    </xf>
    <xf numFmtId="164" fontId="5" fillId="14" borderId="0" xfId="0" applyNumberFormat="1" applyFont="1" applyFill="1" applyAlignment="1">
      <alignment vertical="center" wrapText="1"/>
    </xf>
    <xf numFmtId="165" fontId="5" fillId="14" borderId="0" xfId="0" applyNumberFormat="1" applyFont="1" applyFill="1" applyAlignment="1">
      <alignment vertical="center" wrapText="1"/>
    </xf>
    <xf numFmtId="0" fontId="6" fillId="16" borderId="0" xfId="0" applyFont="1" applyFill="1" applyAlignment="1">
      <alignment horizontal="right" vertical="center" wrapText="1"/>
    </xf>
    <xf numFmtId="0" fontId="7" fillId="17" borderId="0" xfId="0" applyFont="1" applyFill="1" applyAlignment="1">
      <alignment horizontal="right" vertical="center" wrapText="1"/>
    </xf>
    <xf numFmtId="0" fontId="3" fillId="13" borderId="0" xfId="0" applyFont="1" applyFill="1" applyAlignment="1">
      <alignment horizontal="left" vertical="center" wrapText="1"/>
    </xf>
    <xf numFmtId="0" fontId="8" fillId="14" borderId="0" xfId="0" applyFont="1" applyFill="1" applyAlignment="1">
      <alignment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16" fillId="18" borderId="3" xfId="0" applyFont="1" applyFill="1" applyBorder="1" applyAlignment="1">
      <alignment horizontal="center" vertical="center" wrapText="1"/>
    </xf>
    <xf numFmtId="0" fontId="16" fillId="18" borderId="4" xfId="0" applyFont="1" applyFill="1" applyBorder="1" applyAlignment="1">
      <alignment horizontal="center" vertical="center" wrapText="1"/>
    </xf>
    <xf numFmtId="0" fontId="16" fillId="18" borderId="5" xfId="0" applyFont="1" applyFill="1" applyBorder="1" applyAlignment="1">
      <alignment horizontal="center" vertical="center" wrapText="1"/>
    </xf>
    <xf numFmtId="0" fontId="16" fillId="18" borderId="6" xfId="0" applyFont="1" applyFill="1" applyBorder="1" applyAlignment="1">
      <alignment horizontal="center" vertical="center" wrapText="1"/>
    </xf>
    <xf numFmtId="0" fontId="19" fillId="14" borderId="7" xfId="1" applyFont="1" applyFill="1" applyBorder="1" applyAlignment="1">
      <alignment horizontal="center" vertical="center"/>
    </xf>
    <xf numFmtId="0" fontId="19" fillId="14" borderId="8" xfId="1" applyFont="1" applyFill="1" applyBorder="1" applyAlignment="1">
      <alignment horizontal="center" vertical="center"/>
    </xf>
    <xf numFmtId="0" fontId="7" fillId="14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7">
    <dxf>
      <font>
        <color rgb="FFFF0000"/>
      </font>
      <fill>
        <patternFill>
          <bgColor rgb="FFFDE8E8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9C6500"/>
      </font>
      <fill>
        <patternFill>
          <bgColor rgb="FFFFF2CC"/>
        </patternFill>
      </fill>
    </dxf>
    <dxf>
      <font>
        <b/>
        <color rgb="FF006100"/>
      </font>
      <fill>
        <patternFill>
          <bgColor rgb="FFE2F0D9"/>
        </patternFill>
      </fill>
    </dxf>
    <dxf>
      <font>
        <color rgb="FFFF0000"/>
      </font>
      <fill>
        <patternFill>
          <bgColor rgb="FFFDE8E8"/>
        </patternFill>
      </fill>
    </dxf>
    <dxf>
      <font>
        <color rgb="FFFF0000"/>
      </font>
      <fill>
        <patternFill>
          <bgColor rgb="FFFDE8E8"/>
        </patternFill>
      </fill>
    </dxf>
    <dxf>
      <font>
        <color rgb="FFFF0000"/>
      </font>
      <fill>
        <patternFill>
          <bgColor rgb="FFFD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2107222</xdr:colOff>
      <xdr:row>1</xdr:row>
      <xdr:rowOff>302895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E99AA3-9F1E-4181-AF10-3A36CF3D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0"/>
          <a:ext cx="2112937" cy="607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2114842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267733-62E4-4C27-922A-4A5C53BC9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0950" y="0"/>
          <a:ext cx="2111032" cy="60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J4" sqref="J4:K7"/>
    </sheetView>
  </sheetViews>
  <sheetFormatPr baseColWidth="10" defaultColWidth="8.796875" defaultRowHeight="13.8"/>
  <cols>
    <col min="1" max="1" width="31.8984375" style="28" customWidth="1"/>
    <col min="2" max="2" width="22" style="28" customWidth="1"/>
    <col min="3" max="8" width="14" style="28" customWidth="1"/>
    <col min="9" max="9" width="8.796875" style="28"/>
    <col min="10" max="10" width="34.19921875" style="28" customWidth="1"/>
    <col min="11" max="11" width="33.59765625" style="28" customWidth="1"/>
    <col min="12" max="16384" width="8.796875" style="28"/>
  </cols>
  <sheetData>
    <row r="1" spans="1:11" ht="24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11" ht="27.15" customHeight="1">
      <c r="A2" s="29" t="s">
        <v>1</v>
      </c>
      <c r="B2" s="29"/>
      <c r="C2" s="29"/>
      <c r="D2" s="29"/>
      <c r="E2" s="29"/>
      <c r="F2" s="29"/>
      <c r="G2" s="29"/>
      <c r="H2" s="29"/>
    </row>
    <row r="3" spans="1:11" ht="14.4" thickBot="1">
      <c r="A3" s="30"/>
      <c r="B3" s="30"/>
      <c r="C3" s="30"/>
      <c r="D3" s="30"/>
      <c r="E3" s="30"/>
      <c r="F3" s="30"/>
      <c r="G3" s="30"/>
      <c r="H3" s="30"/>
    </row>
    <row r="4" spans="1:11">
      <c r="A4" s="31" t="s">
        <v>2</v>
      </c>
      <c r="B4" s="31"/>
      <c r="C4" s="31"/>
      <c r="D4" s="31"/>
      <c r="E4" s="31"/>
      <c r="F4" s="31"/>
      <c r="G4" s="31"/>
      <c r="H4" s="31"/>
      <c r="J4" s="44" t="s">
        <v>230</v>
      </c>
      <c r="K4" s="45"/>
    </row>
    <row r="5" spans="1:11" ht="26.4" customHeight="1">
      <c r="A5" s="32" t="s">
        <v>3</v>
      </c>
      <c r="B5" s="32" t="s">
        <v>4</v>
      </c>
      <c r="C5" s="32"/>
      <c r="D5" s="32"/>
      <c r="E5" s="32"/>
      <c r="F5" s="32"/>
      <c r="G5" s="32"/>
      <c r="H5" s="32"/>
      <c r="J5" s="46"/>
      <c r="K5" s="47"/>
    </row>
    <row r="6" spans="1:11" ht="26.4" customHeight="1" thickBot="1">
      <c r="A6" s="33" t="s">
        <v>5</v>
      </c>
      <c r="B6" s="34" t="s">
        <v>6</v>
      </c>
      <c r="C6" s="34"/>
      <c r="D6" s="34"/>
      <c r="E6" s="34"/>
      <c r="F6" s="34"/>
      <c r="G6" s="34"/>
      <c r="H6" s="34"/>
      <c r="J6" s="48"/>
      <c r="K6" s="49"/>
    </row>
    <row r="7" spans="1:11" ht="22.35" customHeight="1" thickBot="1">
      <c r="A7" s="33" t="s">
        <v>7</v>
      </c>
      <c r="B7" s="34" t="s">
        <v>8</v>
      </c>
      <c r="C7" s="34"/>
      <c r="D7" s="34"/>
      <c r="E7" s="34"/>
      <c r="F7" s="34"/>
      <c r="G7" s="34"/>
      <c r="H7" s="34"/>
      <c r="J7" s="50" t="s">
        <v>231</v>
      </c>
      <c r="K7" s="51"/>
    </row>
    <row r="8" spans="1:11" ht="22.35" customHeight="1">
      <c r="A8" s="33" t="s">
        <v>9</v>
      </c>
      <c r="B8" s="34" t="s">
        <v>10</v>
      </c>
      <c r="C8" s="34"/>
      <c r="D8" s="34"/>
      <c r="E8" s="34"/>
      <c r="F8" s="34"/>
      <c r="G8" s="34"/>
      <c r="H8" s="34"/>
    </row>
    <row r="9" spans="1:11" ht="22.35" customHeight="1">
      <c r="A9" s="33" t="s">
        <v>11</v>
      </c>
      <c r="B9" s="34" t="s">
        <v>12</v>
      </c>
      <c r="C9" s="34"/>
      <c r="D9" s="34"/>
      <c r="E9" s="34"/>
      <c r="F9" s="34"/>
      <c r="G9" s="34"/>
      <c r="H9" s="34"/>
    </row>
    <row r="10" spans="1:11" ht="22.35" customHeight="1">
      <c r="A10" s="33" t="s">
        <v>13</v>
      </c>
      <c r="B10" s="34" t="s">
        <v>14</v>
      </c>
      <c r="C10" s="34"/>
      <c r="D10" s="34"/>
      <c r="E10" s="34"/>
      <c r="F10" s="34"/>
      <c r="G10" s="34"/>
      <c r="H10" s="34"/>
    </row>
    <row r="11" spans="1:11" ht="22.35" customHeight="1">
      <c r="A11" s="33" t="s">
        <v>15</v>
      </c>
      <c r="B11" s="34" t="s">
        <v>16</v>
      </c>
      <c r="C11" s="34"/>
      <c r="D11" s="34"/>
      <c r="E11" s="34"/>
      <c r="F11" s="34"/>
      <c r="G11" s="34"/>
      <c r="H11" s="34"/>
    </row>
    <row r="12" spans="1:11">
      <c r="A12" s="30" t="s">
        <v>17</v>
      </c>
      <c r="B12" s="35" t="s">
        <v>18</v>
      </c>
      <c r="C12" s="30"/>
      <c r="D12" s="30"/>
      <c r="E12" s="30"/>
      <c r="F12" s="30"/>
      <c r="G12" s="30"/>
      <c r="H12" s="30"/>
    </row>
    <row r="13" spans="1:11">
      <c r="A13" s="31" t="s">
        <v>19</v>
      </c>
      <c r="B13" s="31"/>
      <c r="C13" s="31"/>
      <c r="D13" s="31"/>
      <c r="E13" s="31"/>
      <c r="F13" s="31"/>
      <c r="G13" s="31"/>
      <c r="H13" s="31"/>
    </row>
    <row r="14" spans="1:11">
      <c r="A14" s="32" t="s">
        <v>20</v>
      </c>
      <c r="B14" s="32" t="s">
        <v>21</v>
      </c>
      <c r="C14" s="32" t="s">
        <v>22</v>
      </c>
      <c r="D14" s="36" t="s">
        <v>23</v>
      </c>
      <c r="E14" s="37"/>
      <c r="F14" s="37"/>
      <c r="G14" s="37"/>
      <c r="H14" s="37"/>
    </row>
    <row r="15" spans="1:11" ht="19.2" customHeight="1">
      <c r="A15" s="33" t="s">
        <v>24</v>
      </c>
      <c r="B15" s="38">
        <v>500000</v>
      </c>
      <c r="C15" s="33" t="s">
        <v>25</v>
      </c>
      <c r="D15" s="34" t="s">
        <v>26</v>
      </c>
      <c r="E15" s="37"/>
      <c r="F15" s="37"/>
      <c r="G15" s="37"/>
      <c r="H15" s="37"/>
    </row>
    <row r="16" spans="1:11" ht="19.2" customHeight="1">
      <c r="A16" s="33" t="s">
        <v>27</v>
      </c>
      <c r="B16" s="39">
        <v>0.14000000000000001</v>
      </c>
      <c r="C16" s="33" t="s">
        <v>28</v>
      </c>
      <c r="D16" s="34" t="s">
        <v>29</v>
      </c>
      <c r="E16" s="37"/>
      <c r="F16" s="37"/>
      <c r="G16" s="37"/>
      <c r="H16" s="37"/>
    </row>
    <row r="17" spans="1:8" ht="19.2" customHeight="1">
      <c r="A17" s="33" t="s">
        <v>30</v>
      </c>
      <c r="B17" s="39">
        <v>0.08</v>
      </c>
      <c r="C17" s="33" t="s">
        <v>28</v>
      </c>
      <c r="D17" s="34" t="s">
        <v>31</v>
      </c>
      <c r="E17" s="37"/>
      <c r="F17" s="37"/>
      <c r="G17" s="37"/>
      <c r="H17" s="37"/>
    </row>
    <row r="18" spans="1:8" ht="19.2" customHeight="1">
      <c r="A18" s="33" t="s">
        <v>32</v>
      </c>
      <c r="B18" s="39">
        <v>0.3</v>
      </c>
      <c r="C18" s="33" t="s">
        <v>28</v>
      </c>
      <c r="D18" s="34" t="s">
        <v>33</v>
      </c>
      <c r="E18" s="37"/>
      <c r="F18" s="37"/>
      <c r="G18" s="37"/>
      <c r="H18" s="37"/>
    </row>
    <row r="19" spans="1:8" ht="19.2" customHeight="1">
      <c r="A19" s="33" t="s">
        <v>34</v>
      </c>
      <c r="B19" s="38">
        <v>200000</v>
      </c>
      <c r="C19" s="33" t="s">
        <v>25</v>
      </c>
      <c r="D19" s="34" t="s">
        <v>35</v>
      </c>
      <c r="E19" s="37"/>
      <c r="F19" s="37"/>
      <c r="G19" s="37"/>
      <c r="H19" s="37"/>
    </row>
    <row r="20" spans="1:8">
      <c r="A20" s="30"/>
      <c r="B20" s="30"/>
      <c r="C20" s="30"/>
      <c r="D20" s="30"/>
      <c r="E20" s="30"/>
      <c r="F20" s="30"/>
      <c r="G20" s="30"/>
      <c r="H20" s="30"/>
    </row>
    <row r="21" spans="1:8">
      <c r="A21" s="31" t="s">
        <v>36</v>
      </c>
      <c r="B21" s="31"/>
      <c r="C21" s="31"/>
      <c r="D21" s="31"/>
      <c r="E21" s="31"/>
      <c r="F21" s="31"/>
      <c r="G21" s="31"/>
      <c r="H21" s="31"/>
    </row>
    <row r="22" spans="1:8">
      <c r="A22" s="36" t="s">
        <v>37</v>
      </c>
      <c r="B22" s="36"/>
      <c r="C22" s="36"/>
      <c r="D22" s="36"/>
      <c r="E22" s="36" t="s">
        <v>38</v>
      </c>
      <c r="F22" s="36"/>
      <c r="G22" s="36"/>
      <c r="H22" s="36"/>
    </row>
    <row r="23" spans="1:8" ht="22.35" customHeight="1">
      <c r="A23" s="34" t="s">
        <v>39</v>
      </c>
      <c r="B23" s="34"/>
      <c r="C23" s="34"/>
      <c r="D23" s="34"/>
      <c r="E23" s="34" t="s">
        <v>40</v>
      </c>
      <c r="F23" s="34"/>
      <c r="G23" s="34"/>
      <c r="H23" s="34"/>
    </row>
    <row r="24" spans="1:8" ht="22.35" customHeight="1">
      <c r="A24" s="34" t="s">
        <v>41</v>
      </c>
      <c r="B24" s="34"/>
      <c r="C24" s="34"/>
      <c r="D24" s="34"/>
      <c r="E24" s="34" t="s">
        <v>42</v>
      </c>
      <c r="F24" s="34"/>
      <c r="G24" s="34"/>
      <c r="H24" s="34"/>
    </row>
    <row r="25" spans="1:8" ht="22.35" customHeight="1">
      <c r="A25" s="34" t="s">
        <v>43</v>
      </c>
      <c r="B25" s="34"/>
      <c r="C25" s="34"/>
      <c r="D25" s="34"/>
      <c r="E25" s="34" t="s">
        <v>44</v>
      </c>
      <c r="F25" s="34"/>
      <c r="G25" s="34"/>
      <c r="H25" s="34"/>
    </row>
    <row r="26" spans="1:8" ht="22.35" customHeight="1">
      <c r="A26" s="34" t="s">
        <v>45</v>
      </c>
      <c r="B26" s="34"/>
      <c r="C26" s="34"/>
      <c r="D26" s="34"/>
      <c r="E26" s="34" t="s">
        <v>46</v>
      </c>
      <c r="F26" s="34"/>
      <c r="G26" s="34"/>
      <c r="H26" s="34"/>
    </row>
    <row r="27" spans="1:8" ht="22.35" customHeight="1">
      <c r="A27" s="34" t="s">
        <v>47</v>
      </c>
      <c r="B27" s="34"/>
      <c r="C27" s="34"/>
      <c r="D27" s="34"/>
      <c r="E27" s="34" t="s">
        <v>48</v>
      </c>
      <c r="F27" s="34"/>
      <c r="G27" s="34"/>
      <c r="H27" s="34"/>
    </row>
    <row r="28" spans="1:8">
      <c r="A28" s="30"/>
      <c r="B28" s="30"/>
      <c r="C28" s="30"/>
      <c r="D28" s="30"/>
      <c r="E28" s="30"/>
      <c r="F28" s="30"/>
      <c r="G28" s="30"/>
      <c r="H28" s="30"/>
    </row>
    <row r="29" spans="1:8">
      <c r="A29" s="31" t="s">
        <v>49</v>
      </c>
      <c r="B29" s="31"/>
      <c r="C29" s="31"/>
      <c r="D29" s="31"/>
      <c r="E29" s="31"/>
      <c r="F29" s="31"/>
      <c r="G29" s="31"/>
      <c r="H29" s="31"/>
    </row>
    <row r="30" spans="1:8">
      <c r="A30" s="32" t="s">
        <v>50</v>
      </c>
      <c r="B30" s="32" t="s">
        <v>51</v>
      </c>
      <c r="C30" s="30"/>
      <c r="D30" s="30"/>
      <c r="E30" s="30"/>
      <c r="F30" s="30"/>
      <c r="G30" s="30"/>
      <c r="H30" s="30"/>
    </row>
    <row r="31" spans="1:8">
      <c r="A31" s="40" t="s">
        <v>52</v>
      </c>
      <c r="B31" s="34" t="s">
        <v>53</v>
      </c>
      <c r="C31" s="34"/>
      <c r="D31" s="34"/>
      <c r="E31" s="34"/>
      <c r="F31" s="34"/>
      <c r="G31" s="34"/>
      <c r="H31" s="34"/>
    </row>
    <row r="32" spans="1:8">
      <c r="A32" s="41" t="s">
        <v>54</v>
      </c>
      <c r="B32" s="34" t="s">
        <v>55</v>
      </c>
      <c r="C32" s="34"/>
      <c r="D32" s="34"/>
      <c r="E32" s="34"/>
      <c r="F32" s="34"/>
      <c r="G32" s="34"/>
      <c r="H32" s="34"/>
    </row>
    <row r="33" spans="1:8">
      <c r="A33" s="42" t="s">
        <v>56</v>
      </c>
      <c r="B33" s="34" t="s">
        <v>57</v>
      </c>
      <c r="C33" s="34"/>
      <c r="D33" s="34"/>
      <c r="E33" s="34"/>
      <c r="F33" s="34"/>
      <c r="G33" s="34"/>
      <c r="H33" s="34"/>
    </row>
    <row r="34" spans="1:8" ht="110.4">
      <c r="A34" s="30" t="s">
        <v>58</v>
      </c>
      <c r="B34" s="30" t="s">
        <v>59</v>
      </c>
      <c r="C34" s="30"/>
      <c r="D34" s="30"/>
      <c r="E34" s="30"/>
      <c r="F34" s="30"/>
      <c r="G34" s="30"/>
      <c r="H34" s="30"/>
    </row>
    <row r="35" spans="1:8">
      <c r="A35" s="31" t="s">
        <v>60</v>
      </c>
      <c r="B35" s="31"/>
      <c r="C35" s="31"/>
      <c r="D35" s="31"/>
      <c r="E35" s="31"/>
      <c r="F35" s="31"/>
      <c r="G35" s="31"/>
      <c r="H35" s="31"/>
    </row>
    <row r="36" spans="1:8">
      <c r="A36" s="33" t="s">
        <v>61</v>
      </c>
      <c r="B36" s="34" t="s">
        <v>62</v>
      </c>
      <c r="C36" s="34"/>
      <c r="D36" s="34"/>
      <c r="E36" s="34"/>
      <c r="F36" s="34"/>
      <c r="G36" s="34"/>
      <c r="H36" s="34"/>
    </row>
    <row r="37" spans="1:8">
      <c r="A37" s="33" t="s">
        <v>63</v>
      </c>
      <c r="B37" s="43" t="s">
        <v>64</v>
      </c>
      <c r="C37" s="34"/>
      <c r="D37" s="34"/>
      <c r="E37" s="34"/>
      <c r="F37" s="34"/>
      <c r="G37" s="34"/>
      <c r="H37" s="34"/>
    </row>
    <row r="38" spans="1:8">
      <c r="A38" s="33" t="s">
        <v>65</v>
      </c>
      <c r="B38" s="43" t="s">
        <v>66</v>
      </c>
      <c r="C38" s="34"/>
      <c r="D38" s="34"/>
      <c r="E38" s="34"/>
      <c r="F38" s="34"/>
      <c r="G38" s="34"/>
      <c r="H38" s="34"/>
    </row>
    <row r="39" spans="1:8">
      <c r="A39" s="33" t="s">
        <v>67</v>
      </c>
      <c r="B39" s="34" t="s">
        <v>68</v>
      </c>
      <c r="C39" s="34"/>
      <c r="D39" s="34"/>
      <c r="E39" s="34"/>
      <c r="F39" s="34"/>
      <c r="G39" s="34"/>
      <c r="H39" s="34"/>
    </row>
  </sheetData>
  <sheetProtection algorithmName="SHA-512" hashValue="4ENCV8w6S/MA3i+3w6/q/cu5UEmgsKo9yPMbUGk/LBz1O7s/3ouYq46FanTZkJOrXLh8yCkcm2I+POZjuu6MkQ==" saltValue="mdQmReAouzRqfU/1GNERkw==" spinCount="100000" sheet="1" objects="1" scenarios="1" formatCells="0" formatColumns="0" formatRows="0" insertColumns="0" sort="0" autoFilter="0" pivotTables="0"/>
  <mergeCells count="40">
    <mergeCell ref="B39:H39"/>
    <mergeCell ref="J4:K6"/>
    <mergeCell ref="J7:K7"/>
    <mergeCell ref="B33:H33"/>
    <mergeCell ref="A35:H35"/>
    <mergeCell ref="B36:H36"/>
    <mergeCell ref="B37:H37"/>
    <mergeCell ref="B38:H38"/>
    <mergeCell ref="A27:D27"/>
    <mergeCell ref="E27:H27"/>
    <mergeCell ref="A29:H29"/>
    <mergeCell ref="B31:H31"/>
    <mergeCell ref="B32:H32"/>
    <mergeCell ref="A24:D24"/>
    <mergeCell ref="E24:H24"/>
    <mergeCell ref="A25:D25"/>
    <mergeCell ref="E25:H25"/>
    <mergeCell ref="A26:D26"/>
    <mergeCell ref="E26:H26"/>
    <mergeCell ref="D19:H19"/>
    <mergeCell ref="A21:H21"/>
    <mergeCell ref="A22:D22"/>
    <mergeCell ref="E22:H22"/>
    <mergeCell ref="A23:D23"/>
    <mergeCell ref="E23:H23"/>
    <mergeCell ref="D14:H14"/>
    <mergeCell ref="D15:H15"/>
    <mergeCell ref="D16:H16"/>
    <mergeCell ref="D17:H17"/>
    <mergeCell ref="D18:H18"/>
    <mergeCell ref="B8:H8"/>
    <mergeCell ref="B9:H9"/>
    <mergeCell ref="B10:H10"/>
    <mergeCell ref="B11:H11"/>
    <mergeCell ref="A13:H13"/>
    <mergeCell ref="A1:H1"/>
    <mergeCell ref="A2:H2"/>
    <mergeCell ref="A4:H4"/>
    <mergeCell ref="B6:H6"/>
    <mergeCell ref="B7:H7"/>
  </mergeCells>
  <hyperlinks>
    <hyperlink ref="J7" r:id="rId1" xr:uid="{E49F2D79-FA81-4BC8-BA6C-96B1E464546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selection activeCell="G9" sqref="G9"/>
    </sheetView>
  </sheetViews>
  <sheetFormatPr baseColWidth="10" defaultColWidth="8.796875" defaultRowHeight="13.8"/>
  <cols>
    <col min="1" max="1" width="30" style="28" customWidth="1"/>
    <col min="2" max="2" width="14" style="28" customWidth="1"/>
    <col min="3" max="3" width="55" style="28" customWidth="1"/>
    <col min="4" max="4" width="18" style="28" customWidth="1"/>
    <col min="5" max="5" width="24" style="28" customWidth="1"/>
    <col min="6" max="6" width="8.796875" style="28"/>
    <col min="7" max="7" width="40.59765625" style="28" customWidth="1"/>
    <col min="8" max="8" width="37.296875" style="28" customWidth="1"/>
    <col min="9" max="16384" width="8.796875" style="28"/>
  </cols>
  <sheetData>
    <row r="1" spans="1:8" ht="24" customHeight="1">
      <c r="A1" s="27" t="s">
        <v>69</v>
      </c>
      <c r="B1" s="27"/>
      <c r="C1" s="27"/>
      <c r="D1" s="27"/>
      <c r="E1" s="27"/>
    </row>
    <row r="2" spans="1:8">
      <c r="A2" s="29" t="s">
        <v>70</v>
      </c>
      <c r="B2" s="29"/>
      <c r="C2" s="29"/>
      <c r="D2" s="29"/>
      <c r="E2" s="29"/>
    </row>
    <row r="3" spans="1:8">
      <c r="A3" s="30"/>
      <c r="B3" s="30"/>
      <c r="C3" s="30"/>
      <c r="D3" s="30"/>
      <c r="E3" s="30"/>
    </row>
    <row r="4" spans="1:8" ht="14.4" thickBot="1">
      <c r="A4" s="32" t="s">
        <v>71</v>
      </c>
      <c r="B4" s="32" t="s">
        <v>72</v>
      </c>
      <c r="C4" s="32" t="s">
        <v>73</v>
      </c>
      <c r="D4" s="32" t="s">
        <v>74</v>
      </c>
      <c r="E4" s="32" t="s">
        <v>75</v>
      </c>
    </row>
    <row r="5" spans="1:8" ht="27.6" customHeight="1">
      <c r="A5" s="33" t="s">
        <v>76</v>
      </c>
      <c r="B5" s="33" t="s">
        <v>77</v>
      </c>
      <c r="C5" s="33" t="s">
        <v>78</v>
      </c>
      <c r="D5" s="33" t="s">
        <v>25</v>
      </c>
      <c r="E5" s="33" t="s">
        <v>79</v>
      </c>
      <c r="G5" s="44" t="s">
        <v>230</v>
      </c>
      <c r="H5" s="45"/>
    </row>
    <row r="6" spans="1:8" ht="26.4">
      <c r="A6" s="33" t="s">
        <v>80</v>
      </c>
      <c r="B6" s="33" t="s">
        <v>81</v>
      </c>
      <c r="C6" s="33" t="s">
        <v>82</v>
      </c>
      <c r="D6" s="33" t="s">
        <v>25</v>
      </c>
      <c r="E6" s="33" t="s">
        <v>83</v>
      </c>
      <c r="G6" s="46"/>
      <c r="H6" s="47"/>
    </row>
    <row r="7" spans="1:8" ht="14.4" thickBot="1">
      <c r="A7" s="33" t="s">
        <v>84</v>
      </c>
      <c r="B7" s="33" t="s">
        <v>85</v>
      </c>
      <c r="C7" s="33" t="s">
        <v>86</v>
      </c>
      <c r="D7" s="33" t="s">
        <v>25</v>
      </c>
      <c r="E7" s="33" t="s">
        <v>87</v>
      </c>
      <c r="G7" s="48"/>
      <c r="H7" s="49"/>
    </row>
    <row r="8" spans="1:8" ht="17.399999999999999" thickBot="1">
      <c r="A8" s="33" t="s">
        <v>88</v>
      </c>
      <c r="B8" s="33" t="s">
        <v>89</v>
      </c>
      <c r="C8" s="33" t="s">
        <v>90</v>
      </c>
      <c r="D8" s="33" t="s">
        <v>25</v>
      </c>
      <c r="E8" s="33" t="s">
        <v>83</v>
      </c>
      <c r="G8" s="50" t="s">
        <v>231</v>
      </c>
      <c r="H8" s="51"/>
    </row>
    <row r="9" spans="1:8" ht="26.4">
      <c r="A9" s="33" t="s">
        <v>91</v>
      </c>
      <c r="B9" s="33" t="s">
        <v>92</v>
      </c>
      <c r="C9" s="33" t="s">
        <v>93</v>
      </c>
      <c r="D9" s="33" t="s">
        <v>28</v>
      </c>
      <c r="E9" s="33" t="s">
        <v>94</v>
      </c>
    </row>
    <row r="10" spans="1:8">
      <c r="A10" s="33" t="s">
        <v>95</v>
      </c>
      <c r="B10" s="33" t="s">
        <v>96</v>
      </c>
      <c r="C10" s="33" t="s">
        <v>97</v>
      </c>
      <c r="D10" s="33" t="s">
        <v>28</v>
      </c>
      <c r="E10" s="33" t="s">
        <v>98</v>
      </c>
    </row>
    <row r="11" spans="1:8">
      <c r="A11" s="33" t="s">
        <v>99</v>
      </c>
      <c r="B11" s="33" t="s">
        <v>100</v>
      </c>
      <c r="C11" s="33" t="s">
        <v>101</v>
      </c>
      <c r="D11" s="33" t="s">
        <v>28</v>
      </c>
      <c r="E11" s="33" t="s">
        <v>83</v>
      </c>
    </row>
    <row r="12" spans="1:8" ht="26.4">
      <c r="A12" s="33" t="s">
        <v>102</v>
      </c>
      <c r="B12" s="33" t="s">
        <v>103</v>
      </c>
      <c r="C12" s="33" t="s">
        <v>104</v>
      </c>
      <c r="D12" s="33" t="s">
        <v>28</v>
      </c>
      <c r="E12" s="33" t="s">
        <v>105</v>
      </c>
    </row>
    <row r="13" spans="1:8">
      <c r="A13" s="33" t="s">
        <v>106</v>
      </c>
      <c r="B13" s="33" t="s">
        <v>107</v>
      </c>
      <c r="C13" s="33" t="s">
        <v>108</v>
      </c>
      <c r="D13" s="33" t="s">
        <v>109</v>
      </c>
      <c r="E13" s="33" t="s">
        <v>83</v>
      </c>
    </row>
    <row r="14" spans="1:8">
      <c r="A14" s="33" t="s">
        <v>110</v>
      </c>
      <c r="B14" s="33" t="s">
        <v>110</v>
      </c>
      <c r="C14" s="33" t="s">
        <v>111</v>
      </c>
      <c r="D14" s="33" t="s">
        <v>28</v>
      </c>
      <c r="E14" s="33" t="s">
        <v>112</v>
      </c>
    </row>
    <row r="15" spans="1:8" ht="26.4">
      <c r="A15" s="33" t="s">
        <v>113</v>
      </c>
      <c r="B15" s="33" t="s">
        <v>114</v>
      </c>
      <c r="C15" s="33" t="s">
        <v>115</v>
      </c>
      <c r="D15" s="33" t="s">
        <v>25</v>
      </c>
      <c r="E15" s="33" t="s">
        <v>116</v>
      </c>
    </row>
    <row r="16" spans="1:8">
      <c r="A16" s="33" t="s">
        <v>117</v>
      </c>
      <c r="B16" s="33" t="s">
        <v>118</v>
      </c>
      <c r="C16" s="33" t="s">
        <v>119</v>
      </c>
      <c r="D16" s="33" t="s">
        <v>120</v>
      </c>
      <c r="E16" s="33" t="s">
        <v>121</v>
      </c>
    </row>
    <row r="17" spans="1:5">
      <c r="A17" s="33" t="s">
        <v>122</v>
      </c>
      <c r="B17" s="33" t="s">
        <v>118</v>
      </c>
      <c r="C17" s="33" t="s">
        <v>123</v>
      </c>
      <c r="D17" s="33" t="s">
        <v>120</v>
      </c>
      <c r="E17" s="33" t="s">
        <v>124</v>
      </c>
    </row>
    <row r="18" spans="1:5">
      <c r="A18" s="33" t="s">
        <v>125</v>
      </c>
      <c r="B18" s="33" t="s">
        <v>118</v>
      </c>
      <c r="C18" s="33" t="s">
        <v>126</v>
      </c>
      <c r="D18" s="33" t="s">
        <v>120</v>
      </c>
      <c r="E18" s="33" t="s">
        <v>127</v>
      </c>
    </row>
    <row r="19" spans="1:5" ht="26.4">
      <c r="A19" s="33" t="s">
        <v>128</v>
      </c>
      <c r="B19" s="33" t="s">
        <v>118</v>
      </c>
      <c r="C19" s="33" t="s">
        <v>129</v>
      </c>
      <c r="D19" s="33" t="s">
        <v>120</v>
      </c>
      <c r="E19" s="33" t="s">
        <v>130</v>
      </c>
    </row>
    <row r="20" spans="1:5">
      <c r="A20" s="33" t="s">
        <v>131</v>
      </c>
      <c r="B20" s="33" t="s">
        <v>118</v>
      </c>
      <c r="C20" s="33" t="s">
        <v>132</v>
      </c>
      <c r="D20" s="33" t="s">
        <v>120</v>
      </c>
      <c r="E20" s="33" t="s">
        <v>133</v>
      </c>
    </row>
    <row r="21" spans="1:5" ht="26.4">
      <c r="A21" s="33" t="s">
        <v>134</v>
      </c>
      <c r="B21" s="33" t="s">
        <v>118</v>
      </c>
      <c r="C21" s="33" t="s">
        <v>135</v>
      </c>
      <c r="D21" s="33" t="s">
        <v>120</v>
      </c>
      <c r="E21" s="33" t="s">
        <v>136</v>
      </c>
    </row>
    <row r="22" spans="1:5" ht="26.4">
      <c r="A22" s="33" t="s">
        <v>137</v>
      </c>
      <c r="B22" s="33" t="s">
        <v>118</v>
      </c>
      <c r="C22" s="33" t="s">
        <v>138</v>
      </c>
      <c r="D22" s="33" t="s">
        <v>139</v>
      </c>
      <c r="E22" s="33" t="s">
        <v>140</v>
      </c>
    </row>
    <row r="23" spans="1:5">
      <c r="A23" s="33" t="s">
        <v>141</v>
      </c>
      <c r="B23" s="33" t="s">
        <v>142</v>
      </c>
      <c r="C23" s="33" t="s">
        <v>143</v>
      </c>
      <c r="D23" s="33" t="s">
        <v>25</v>
      </c>
      <c r="E23" s="33" t="s">
        <v>83</v>
      </c>
    </row>
    <row r="24" spans="1:5">
      <c r="A24" s="52" t="s">
        <v>144</v>
      </c>
      <c r="B24" s="52" t="s">
        <v>144</v>
      </c>
      <c r="C24" s="52" t="s">
        <v>145</v>
      </c>
      <c r="D24" s="52" t="s">
        <v>120</v>
      </c>
      <c r="E24" s="52" t="s">
        <v>121</v>
      </c>
    </row>
    <row r="25" spans="1:5" ht="26.4">
      <c r="A25" s="52" t="s">
        <v>136</v>
      </c>
      <c r="B25" s="52" t="s">
        <v>118</v>
      </c>
      <c r="C25" s="52" t="s">
        <v>146</v>
      </c>
      <c r="D25" s="52" t="s">
        <v>120</v>
      </c>
      <c r="E25" s="52" t="s">
        <v>147</v>
      </c>
    </row>
    <row r="26" spans="1:5">
      <c r="A26" s="52" t="s">
        <v>133</v>
      </c>
      <c r="B26" s="52" t="s">
        <v>118</v>
      </c>
      <c r="C26" s="52" t="s">
        <v>148</v>
      </c>
      <c r="D26" s="52" t="s">
        <v>120</v>
      </c>
      <c r="E26" s="52" t="s">
        <v>99</v>
      </c>
    </row>
    <row r="27" spans="1:5" ht="26.4">
      <c r="A27" s="52" t="s">
        <v>149</v>
      </c>
      <c r="B27" s="52" t="s">
        <v>150</v>
      </c>
      <c r="C27" s="52" t="s">
        <v>151</v>
      </c>
      <c r="D27" s="52" t="s">
        <v>28</v>
      </c>
      <c r="E27" s="52" t="s">
        <v>152</v>
      </c>
    </row>
    <row r="28" spans="1:5" ht="26.4">
      <c r="A28" s="52" t="s">
        <v>153</v>
      </c>
      <c r="B28" s="52" t="s">
        <v>118</v>
      </c>
      <c r="C28" s="52" t="s">
        <v>154</v>
      </c>
      <c r="D28" s="52" t="s">
        <v>155</v>
      </c>
      <c r="E28" s="52" t="s">
        <v>156</v>
      </c>
    </row>
    <row r="29" spans="1:5">
      <c r="A29" s="52" t="s">
        <v>157</v>
      </c>
      <c r="B29" s="52" t="s">
        <v>118</v>
      </c>
      <c r="C29" s="52" t="s">
        <v>158</v>
      </c>
      <c r="D29" s="52" t="s">
        <v>120</v>
      </c>
      <c r="E29" s="52" t="s">
        <v>159</v>
      </c>
    </row>
  </sheetData>
  <sheetProtection algorithmName="SHA-512" hashValue="DbQlIoEFNQO+QJnwuawn1iP+WwFwtaa7x6Ih1eW4l32Y7GHFsxGS1xARTCnC216dO+x8thNc3m2Hjkjqj6dVCQ==" saltValue="3KQqCwIwWL7M4B8CIjjoGg==" spinCount="100000" sheet="1" objects="1" scenarios="1" formatCells="0" formatColumns="0" formatRows="0" insertColumns="0" sort="0" autoFilter="0" pivotTables="0"/>
  <mergeCells count="4">
    <mergeCell ref="A1:E1"/>
    <mergeCell ref="A2:E2"/>
    <mergeCell ref="G5:H7"/>
    <mergeCell ref="G8:H8"/>
  </mergeCells>
  <hyperlinks>
    <hyperlink ref="G8" r:id="rId1" xr:uid="{62A331DB-4913-47F6-A7AE-285DB26EBEB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workbookViewId="0">
      <selection sqref="A1:L1"/>
    </sheetView>
  </sheetViews>
  <sheetFormatPr baseColWidth="10" defaultColWidth="8.796875" defaultRowHeight="13.8"/>
  <cols>
    <col min="1" max="1" width="27" customWidth="1"/>
    <col min="2" max="3" width="15" customWidth="1"/>
    <col min="4" max="4" width="25" customWidth="1"/>
    <col min="5" max="5" width="18" customWidth="1"/>
    <col min="6" max="6" width="28" customWidth="1"/>
    <col min="7" max="7" width="16" customWidth="1"/>
    <col min="8" max="8" width="18" customWidth="1"/>
    <col min="9" max="9" width="24" customWidth="1"/>
    <col min="10" max="10" width="20" customWidth="1"/>
    <col min="11" max="12" width="16" customWidth="1"/>
  </cols>
  <sheetData>
    <row r="1" spans="1:12" ht="24" customHeight="1">
      <c r="A1" s="20" t="s">
        <v>160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2.35" customHeight="1">
      <c r="A2" s="21" t="s">
        <v>161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22" t="s">
        <v>162</v>
      </c>
      <c r="B4" s="22"/>
      <c r="C4" s="22"/>
      <c r="D4" s="22"/>
      <c r="E4" s="4"/>
      <c r="F4" s="22" t="s">
        <v>163</v>
      </c>
      <c r="G4" s="22"/>
      <c r="H4" s="22"/>
      <c r="I4" s="22"/>
      <c r="J4" s="4"/>
      <c r="K4" s="4"/>
      <c r="L4" s="4"/>
    </row>
    <row r="5" spans="1:12">
      <c r="A5" s="1" t="s">
        <v>20</v>
      </c>
      <c r="B5" s="1" t="s">
        <v>164</v>
      </c>
      <c r="C5" s="1" t="s">
        <v>22</v>
      </c>
      <c r="D5" s="1" t="s">
        <v>165</v>
      </c>
      <c r="E5" s="4"/>
      <c r="F5" s="1" t="s">
        <v>166</v>
      </c>
      <c r="G5" s="1" t="s">
        <v>167</v>
      </c>
      <c r="H5" s="1" t="s">
        <v>22</v>
      </c>
      <c r="I5" s="1" t="s">
        <v>168</v>
      </c>
      <c r="J5" s="4"/>
      <c r="K5" s="4"/>
      <c r="L5" s="4"/>
    </row>
    <row r="6" spans="1:12" ht="16.8" customHeight="1">
      <c r="A6" s="2" t="s">
        <v>169</v>
      </c>
      <c r="B6" s="5">
        <v>500000</v>
      </c>
      <c r="C6" s="2" t="s">
        <v>25</v>
      </c>
      <c r="D6" s="2" t="s">
        <v>170</v>
      </c>
      <c r="E6" s="4"/>
      <c r="F6" s="2" t="s">
        <v>171</v>
      </c>
      <c r="G6" s="11">
        <f>IF($B$14="OK",$B$6,"")</f>
        <v>500000</v>
      </c>
      <c r="H6" s="2" t="s">
        <v>25</v>
      </c>
      <c r="I6" s="2" t="s">
        <v>172</v>
      </c>
      <c r="J6" s="4"/>
      <c r="K6" s="4"/>
      <c r="L6" s="4"/>
    </row>
    <row r="7" spans="1:12" ht="16.8" customHeight="1">
      <c r="A7" s="2" t="s">
        <v>173</v>
      </c>
      <c r="B7" s="6">
        <v>0.14000000000000001</v>
      </c>
      <c r="C7" s="2" t="s">
        <v>28</v>
      </c>
      <c r="D7" s="2" t="s">
        <v>174</v>
      </c>
      <c r="E7" s="4"/>
      <c r="F7" s="2" t="s">
        <v>175</v>
      </c>
      <c r="G7" s="9">
        <f>IF($B$14="OK",G6-$B$10,"")</f>
        <v>300000</v>
      </c>
      <c r="H7" s="2" t="s">
        <v>25</v>
      </c>
      <c r="I7" s="2" t="s">
        <v>176</v>
      </c>
      <c r="J7" s="4"/>
      <c r="K7" s="4"/>
      <c r="L7" s="4"/>
    </row>
    <row r="8" spans="1:12" ht="16.8" customHeight="1">
      <c r="A8" s="2" t="s">
        <v>30</v>
      </c>
      <c r="B8" s="6">
        <v>0.08</v>
      </c>
      <c r="C8" s="2" t="s">
        <v>28</v>
      </c>
      <c r="D8" s="2" t="s">
        <v>31</v>
      </c>
      <c r="E8" s="4"/>
      <c r="F8" s="2" t="s">
        <v>177</v>
      </c>
      <c r="G8" s="10">
        <f>IF($B$14="OK",$B$10/G7,"")</f>
        <v>0.66666666666666663</v>
      </c>
      <c r="H8" s="2" t="s">
        <v>109</v>
      </c>
      <c r="I8" s="2" t="s">
        <v>178</v>
      </c>
      <c r="J8" s="4"/>
      <c r="K8" s="4"/>
      <c r="L8" s="4"/>
    </row>
    <row r="9" spans="1:12" ht="16.8" customHeight="1">
      <c r="A9" s="2" t="s">
        <v>32</v>
      </c>
      <c r="B9" s="6">
        <v>0.3</v>
      </c>
      <c r="C9" s="2" t="s">
        <v>28</v>
      </c>
      <c r="D9" s="2" t="s">
        <v>179</v>
      </c>
      <c r="E9" s="4"/>
      <c r="F9" s="2" t="s">
        <v>180</v>
      </c>
      <c r="G9" s="8">
        <f>IF($B$14="OK",$B$7+($B$7-$B$8)*G8,"")</f>
        <v>0.18000000000000002</v>
      </c>
      <c r="H9" s="2" t="s">
        <v>28</v>
      </c>
      <c r="I9" s="2" t="s">
        <v>181</v>
      </c>
      <c r="J9" s="4"/>
      <c r="K9" s="4"/>
      <c r="L9" s="4"/>
    </row>
    <row r="10" spans="1:12" ht="16.8" customHeight="1">
      <c r="A10" s="2" t="s">
        <v>34</v>
      </c>
      <c r="B10" s="5">
        <v>200000</v>
      </c>
      <c r="C10" s="2" t="s">
        <v>25</v>
      </c>
      <c r="D10" s="2" t="s">
        <v>182</v>
      </c>
      <c r="E10" s="4"/>
      <c r="F10" s="2" t="s">
        <v>183</v>
      </c>
      <c r="G10" s="8">
        <f>IF($B$14="OK",(G7/G6)*G9+($B$10/G6)*$B$8,"")</f>
        <v>0.14000000000000001</v>
      </c>
      <c r="H10" s="2" t="s">
        <v>28</v>
      </c>
      <c r="I10" s="2" t="s">
        <v>184</v>
      </c>
      <c r="J10" s="4"/>
      <c r="K10" s="4"/>
      <c r="L10" s="4"/>
    </row>
    <row r="11" spans="1:12" ht="16.8" customHeight="1">
      <c r="A11" s="7" t="s">
        <v>149</v>
      </c>
      <c r="B11" s="8">
        <f>IF($B$14="OK",B10/B6,"")</f>
        <v>0.4</v>
      </c>
      <c r="C11" s="7" t="s">
        <v>28</v>
      </c>
      <c r="D11" s="7" t="s">
        <v>185</v>
      </c>
      <c r="E11" s="4"/>
      <c r="F11" s="2" t="s">
        <v>113</v>
      </c>
      <c r="G11" s="9">
        <f>IF($B$14="OK",$B$9*$B$10,"")</f>
        <v>60000</v>
      </c>
      <c r="H11" s="2" t="s">
        <v>25</v>
      </c>
      <c r="I11" s="2" t="s">
        <v>186</v>
      </c>
      <c r="J11" s="4"/>
      <c r="K11" s="4"/>
      <c r="L11" s="4"/>
    </row>
    <row r="12" spans="1:12" ht="16.8" customHeight="1">
      <c r="A12" s="4"/>
      <c r="B12" s="4"/>
      <c r="C12" s="4"/>
      <c r="D12" s="4"/>
      <c r="E12" s="4"/>
      <c r="F12" s="2" t="s">
        <v>187</v>
      </c>
      <c r="G12" s="11">
        <f>IF($B$14="OK",$B$6+G11,"")</f>
        <v>560000</v>
      </c>
      <c r="H12" s="2" t="s">
        <v>25</v>
      </c>
      <c r="I12" s="2" t="s">
        <v>188</v>
      </c>
      <c r="J12" s="4"/>
      <c r="K12" s="4"/>
      <c r="L12" s="4"/>
    </row>
    <row r="13" spans="1:12" ht="17.55" customHeight="1">
      <c r="A13" s="25" t="s">
        <v>189</v>
      </c>
      <c r="B13" s="25"/>
      <c r="C13" s="25"/>
      <c r="D13" s="25"/>
      <c r="E13" s="4"/>
      <c r="F13" s="2" t="s">
        <v>190</v>
      </c>
      <c r="G13" s="9">
        <f>IF($B$14="OK",G12-$B$10,"")</f>
        <v>360000</v>
      </c>
      <c r="H13" s="2" t="s">
        <v>25</v>
      </c>
      <c r="I13" s="2" t="s">
        <v>191</v>
      </c>
      <c r="J13" s="4"/>
      <c r="K13" s="4"/>
      <c r="L13" s="4"/>
    </row>
    <row r="14" spans="1:12" ht="17.55" customHeight="1">
      <c r="A14" s="14" t="s">
        <v>192</v>
      </c>
      <c r="B14" s="15" t="str">
        <f>IF(COUNT(B6:B10)&lt;5,"FALTA INFORMACIÓN",IF(OR(B6&lt;=0,B7&lt;0,B7&gt;1,B8&lt;0,B8&gt;1,B9&lt;0,B9&gt;1,B10&lt;0,B10&gt;=B6,B8&gt;B7),"REVISAR","OK"))</f>
        <v>OK</v>
      </c>
      <c r="C14" s="4"/>
      <c r="D14" s="4"/>
      <c r="E14" s="4"/>
      <c r="F14" s="2" t="s">
        <v>193</v>
      </c>
      <c r="G14" s="10">
        <f>IF($B$14="OK",$B$10/G13,"")</f>
        <v>0.55555555555555558</v>
      </c>
      <c r="H14" s="2" t="s">
        <v>109</v>
      </c>
      <c r="I14" s="2" t="s">
        <v>194</v>
      </c>
      <c r="J14" s="4"/>
      <c r="K14" s="4"/>
      <c r="L14" s="4"/>
    </row>
    <row r="15" spans="1:12" ht="28.8" customHeight="1">
      <c r="A15" s="14" t="s">
        <v>195</v>
      </c>
      <c r="B15" s="26" t="str">
        <f>IF(B14="FALTA INFORMACIÓN","Completa las 5 entradas numéricas antes de interpretar resultados.",IF(B14="REVISAR",IF(B6&lt;=0,"VU debe ser mayor que 0.",IF(OR(B7&lt;0,B7&gt;1),"Ra debe estar entre 0% y 100%.",IF(OR(B8&lt;0,B8&gt;1),"Rd debe estar entre 0% y 100%.",IF(B8&gt;B7,"Revisa las tasas: Rd supera Ra.",IF(OR(B9&lt;0,B9&gt;1),"Tc debe estar entre 0% y 100%.",IF(B10&lt;0,"La deuda no puede ser negativa.","La deuda debe ser menor que VU para mantener patrimonio positivo.")))))),"Entradas válidas. Puedes interpretar los resultados."))</f>
        <v>Entradas válidas. Puedes interpretar los resultados.</v>
      </c>
      <c r="C15" s="26"/>
      <c r="D15" s="26"/>
      <c r="E15" s="4"/>
      <c r="F15" s="2" t="s">
        <v>196</v>
      </c>
      <c r="G15" s="8">
        <f>IF($B$14="OK",$B$7+($B$7-$B$8)*(1-$B$9)*G14,"")</f>
        <v>0.16333333333333336</v>
      </c>
      <c r="H15" s="2" t="s">
        <v>28</v>
      </c>
      <c r="I15" s="2" t="s">
        <v>197</v>
      </c>
      <c r="J15" s="4"/>
      <c r="K15" s="4"/>
      <c r="L15" s="4"/>
    </row>
    <row r="16" spans="1:12" ht="16.8" customHeight="1">
      <c r="A16" s="4"/>
      <c r="B16" s="4"/>
      <c r="C16" s="4"/>
      <c r="D16" s="4"/>
      <c r="E16" s="4"/>
      <c r="F16" s="2" t="s">
        <v>198</v>
      </c>
      <c r="G16" s="8">
        <f>IF($B$14="OK",(G13/G12)*G15+($B$10/G12)*$B$8*(1-$B$9),"")</f>
        <v>0.12500000000000003</v>
      </c>
      <c r="H16" s="2" t="s">
        <v>28</v>
      </c>
      <c r="I16" s="2" t="s">
        <v>199</v>
      </c>
      <c r="J16" s="4"/>
      <c r="K16" s="4"/>
      <c r="L16" s="4"/>
    </row>
    <row r="17" spans="1:12" ht="16.8" customHeight="1">
      <c r="A17" s="4"/>
      <c r="B17" s="4"/>
      <c r="C17" s="4"/>
      <c r="D17" s="4"/>
      <c r="E17" s="4"/>
      <c r="F17" s="2" t="s">
        <v>141</v>
      </c>
      <c r="G17" s="11">
        <f>IF($B$14="OK",G12-$B$6,"")</f>
        <v>60000</v>
      </c>
      <c r="H17" s="2" t="s">
        <v>25</v>
      </c>
      <c r="I17" s="2" t="s">
        <v>200</v>
      </c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2" t="s">
        <v>201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ht="27.15" customHeight="1">
      <c r="A20" s="1" t="s">
        <v>137</v>
      </c>
      <c r="B20" s="1" t="s">
        <v>202</v>
      </c>
      <c r="C20" s="1" t="s">
        <v>203</v>
      </c>
      <c r="D20" s="1" t="s">
        <v>204</v>
      </c>
      <c r="E20" s="1" t="s">
        <v>205</v>
      </c>
      <c r="F20" s="1" t="s">
        <v>206</v>
      </c>
      <c r="G20" s="1" t="s">
        <v>207</v>
      </c>
      <c r="H20" s="1" t="s">
        <v>208</v>
      </c>
      <c r="I20" s="1" t="s">
        <v>209</v>
      </c>
      <c r="J20" s="1" t="s">
        <v>210</v>
      </c>
      <c r="K20" s="1" t="s">
        <v>211</v>
      </c>
      <c r="L20" s="1" t="s">
        <v>212</v>
      </c>
    </row>
    <row r="21" spans="1:12" ht="17.55" customHeight="1">
      <c r="A21" s="2" t="s">
        <v>213</v>
      </c>
      <c r="B21" s="16">
        <v>0</v>
      </c>
      <c r="C21" s="9">
        <f>IF($B$14="OK",B21*$B$6,"")</f>
        <v>0</v>
      </c>
      <c r="D21" s="9">
        <f>IF($B$14="OK",$B$6,"")</f>
        <v>500000</v>
      </c>
      <c r="E21" s="9">
        <f>IF($B$14="OK",D21-C21,"")</f>
        <v>500000</v>
      </c>
      <c r="F21" s="8">
        <f>IF($B$14="OK",$B$7,"")</f>
        <v>0.14000000000000001</v>
      </c>
      <c r="G21" s="8">
        <f>IF($B$14="OK",$B$7,"")</f>
        <v>0.14000000000000001</v>
      </c>
      <c r="H21" s="9">
        <f>IF($B$14="OK",$B$9*C21,"")</f>
        <v>0</v>
      </c>
      <c r="I21" s="9">
        <f>IF($B$14="OK",$B$6+H21,"")</f>
        <v>500000</v>
      </c>
      <c r="J21" s="9">
        <f>IF($B$14="OK",I21-C21,"")</f>
        <v>500000</v>
      </c>
      <c r="K21" s="8">
        <f>IF($B$14="OK",$B$7,"")</f>
        <v>0.14000000000000001</v>
      </c>
      <c r="L21" s="8">
        <f>IF($B$14="OK",$B$7,"")</f>
        <v>0.14000000000000001</v>
      </c>
    </row>
    <row r="22" spans="1:12" ht="17.55" customHeight="1">
      <c r="A22" s="2" t="s">
        <v>214</v>
      </c>
      <c r="B22" s="16">
        <v>0.2</v>
      </c>
      <c r="C22" s="9">
        <f>IF($B$14="OK",B22*$B$6,"")</f>
        <v>100000</v>
      </c>
      <c r="D22" s="9">
        <f>IF($B$14="OK",$B$6,"")</f>
        <v>500000</v>
      </c>
      <c r="E22" s="9">
        <f>IF($B$14="OK",D22-C22,"")</f>
        <v>400000</v>
      </c>
      <c r="F22" s="8">
        <f>IF($B$14="OK",$B$7+($B$7-$B$8)*(C22/E22),"")</f>
        <v>0.15500000000000003</v>
      </c>
      <c r="G22" s="8">
        <f>IF($B$14="OK",(E22/D22)*F22+(C22/D22)*$B$8,"")</f>
        <v>0.14000000000000001</v>
      </c>
      <c r="H22" s="9">
        <f>IF($B$14="OK",$B$9*C22,"")</f>
        <v>30000</v>
      </c>
      <c r="I22" s="9">
        <f>IF($B$14="OK",$B$6+H22,"")</f>
        <v>530000</v>
      </c>
      <c r="J22" s="9">
        <f>IF($B$14="OK",I22-C22,"")</f>
        <v>430000</v>
      </c>
      <c r="K22" s="8">
        <f>IF($B$14="OK",$B$7+($B$7-$B$8)*(1-$B$9)*(C22/J22),"")</f>
        <v>0.14976744186046514</v>
      </c>
      <c r="L22" s="8">
        <f>IF($B$14="OK",(J22/I22)*K22+(C22/I22)*$B$8*(1-$B$9),"")</f>
        <v>0.13207547169811323</v>
      </c>
    </row>
    <row r="23" spans="1:12" ht="17.55" customHeight="1">
      <c r="A23" s="17" t="s">
        <v>215</v>
      </c>
      <c r="B23" s="16">
        <f>IF($B$14="OK",$B$11,"")</f>
        <v>0.4</v>
      </c>
      <c r="C23" s="18">
        <f>IF($B$14="OK",B23*$B$6,"")</f>
        <v>200000</v>
      </c>
      <c r="D23" s="18">
        <f>IF($B$14="OK",$B$6,"")</f>
        <v>500000</v>
      </c>
      <c r="E23" s="18">
        <f>IF($B$14="OK",D23-C23,"")</f>
        <v>300000</v>
      </c>
      <c r="F23" s="19">
        <f>IF($B$14="OK",$B$7+($B$7-$B$8)*(C23/E23),"")</f>
        <v>0.18000000000000002</v>
      </c>
      <c r="G23" s="19">
        <f>IF($B$14="OK",(E23/D23)*F23+(C23/D23)*$B$8,"")</f>
        <v>0.14000000000000001</v>
      </c>
      <c r="H23" s="18">
        <f>IF($B$14="OK",$B$9*C23,"")</f>
        <v>60000</v>
      </c>
      <c r="I23" s="18">
        <f>IF($B$14="OK",$B$6+H23,"")</f>
        <v>560000</v>
      </c>
      <c r="J23" s="18">
        <f>IF($B$14="OK",I23-C23,"")</f>
        <v>360000</v>
      </c>
      <c r="K23" s="19">
        <f>IF($B$14="OK",$B$7+($B$7-$B$8)*(1-$B$9)*(C23/J23),"")</f>
        <v>0.16333333333333336</v>
      </c>
      <c r="L23" s="19">
        <f>IF($B$14="OK",(J23/I23)*K23+(C23/I23)*$B$8*(1-$B$9),"")</f>
        <v>0.12500000000000003</v>
      </c>
    </row>
    <row r="24" spans="1:12" ht="17.55" customHeight="1">
      <c r="A24" s="2" t="s">
        <v>216</v>
      </c>
      <c r="B24" s="16">
        <v>0.6</v>
      </c>
      <c r="C24" s="9">
        <f>IF($B$14="OK",B24*$B$6,"")</f>
        <v>300000</v>
      </c>
      <c r="D24" s="9">
        <f>IF($B$14="OK",$B$6,"")</f>
        <v>500000</v>
      </c>
      <c r="E24" s="9">
        <f>IF($B$14="OK",D24-C24,"")</f>
        <v>200000</v>
      </c>
      <c r="F24" s="8">
        <f>IF($B$14="OK",$B$7+($B$7-$B$8)*(C24/E24),"")</f>
        <v>0.23000000000000004</v>
      </c>
      <c r="G24" s="8">
        <f>IF($B$14="OK",(E24/D24)*F24+(C24/D24)*$B$8,"")</f>
        <v>0.14000000000000001</v>
      </c>
      <c r="H24" s="9">
        <f>IF($B$14="OK",$B$9*C24,"")</f>
        <v>90000</v>
      </c>
      <c r="I24" s="9">
        <f>IF($B$14="OK",$B$6+H24,"")</f>
        <v>590000</v>
      </c>
      <c r="J24" s="9">
        <f>IF($B$14="OK",I24-C24,"")</f>
        <v>290000</v>
      </c>
      <c r="K24" s="8">
        <f>IF($B$14="OK",$B$7+($B$7-$B$8)*(1-$B$9)*(C24/J24),"")</f>
        <v>0.18344827586206899</v>
      </c>
      <c r="L24" s="8">
        <f>IF($B$14="OK",(J24/I24)*K24+(C24/I24)*$B$8*(1-$B$9),"")</f>
        <v>0.11864406779661019</v>
      </c>
    </row>
    <row r="25" spans="1:12" ht="25.65" customHeight="1">
      <c r="A25" s="24" t="s">
        <v>217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22" t="s">
        <v>218</v>
      </c>
      <c r="B27" s="22"/>
      <c r="C27" s="22"/>
      <c r="D27" s="22"/>
      <c r="E27" s="22"/>
      <c r="F27" s="22"/>
      <c r="G27" s="4"/>
      <c r="H27" s="22" t="s">
        <v>219</v>
      </c>
      <c r="I27" s="22"/>
      <c r="J27" s="22"/>
      <c r="K27" s="22"/>
      <c r="L27" s="22"/>
    </row>
    <row r="28" spans="1:12">
      <c r="A28" s="1" t="s">
        <v>137</v>
      </c>
      <c r="B28" s="1" t="s">
        <v>202</v>
      </c>
      <c r="C28" s="1" t="s">
        <v>204</v>
      </c>
      <c r="D28" s="1" t="s">
        <v>209</v>
      </c>
      <c r="E28" s="1" t="s">
        <v>220</v>
      </c>
      <c r="F28" s="4"/>
      <c r="G28" s="4"/>
      <c r="H28" s="1" t="s">
        <v>166</v>
      </c>
      <c r="I28" s="1" t="s">
        <v>167</v>
      </c>
      <c r="J28" s="4"/>
      <c r="K28" s="4"/>
      <c r="L28" s="4"/>
    </row>
    <row r="29" spans="1:12">
      <c r="A29" s="2" t="str">
        <f t="shared" ref="A29:B32" si="0">A21</f>
        <v>Sin deuda</v>
      </c>
      <c r="B29" s="13">
        <f t="shared" si="0"/>
        <v>0</v>
      </c>
      <c r="C29" s="3">
        <f>D21</f>
        <v>500000</v>
      </c>
      <c r="D29" s="3">
        <f>I21</f>
        <v>500000</v>
      </c>
      <c r="E29" s="3">
        <f>I21-D21</f>
        <v>0</v>
      </c>
      <c r="F29" s="4"/>
      <c r="G29" s="4"/>
      <c r="H29" s="2" t="s">
        <v>221</v>
      </c>
      <c r="I29" s="12">
        <f>$B$11</f>
        <v>0.4</v>
      </c>
      <c r="J29" s="23" t="s">
        <v>222</v>
      </c>
      <c r="K29" s="23"/>
      <c r="L29" s="23"/>
    </row>
    <row r="30" spans="1:12">
      <c r="A30" s="2" t="str">
        <f t="shared" si="0"/>
        <v>Moderado</v>
      </c>
      <c r="B30" s="13">
        <f t="shared" si="0"/>
        <v>0.2</v>
      </c>
      <c r="C30" s="3">
        <f>D22</f>
        <v>500000</v>
      </c>
      <c r="D30" s="3">
        <f>I22</f>
        <v>530000</v>
      </c>
      <c r="E30" s="3">
        <f>I22-D22</f>
        <v>30000</v>
      </c>
      <c r="F30" s="4"/>
      <c r="G30" s="4"/>
      <c r="H30" s="2" t="s">
        <v>113</v>
      </c>
      <c r="I30" s="11">
        <f>$G$11</f>
        <v>60000</v>
      </c>
      <c r="J30" s="23" t="s">
        <v>186</v>
      </c>
      <c r="K30" s="23"/>
      <c r="L30" s="23"/>
    </row>
    <row r="31" spans="1:12" ht="39.6">
      <c r="A31" s="2" t="str">
        <f t="shared" si="0"/>
        <v>Escenario actual</v>
      </c>
      <c r="B31" s="13">
        <f t="shared" si="0"/>
        <v>0.4</v>
      </c>
      <c r="C31" s="3">
        <f>D23</f>
        <v>500000</v>
      </c>
      <c r="D31" s="3">
        <f>I23</f>
        <v>560000</v>
      </c>
      <c r="E31" s="3">
        <f>I23-D23</f>
        <v>60000</v>
      </c>
      <c r="F31" s="4"/>
      <c r="G31" s="4"/>
      <c r="H31" s="2" t="s">
        <v>223</v>
      </c>
      <c r="I31" s="11">
        <f>$G$17</f>
        <v>60000</v>
      </c>
      <c r="J31" s="23" t="s">
        <v>200</v>
      </c>
      <c r="K31" s="23"/>
      <c r="L31" s="23"/>
    </row>
    <row r="32" spans="1:12">
      <c r="A32" s="2" t="str">
        <f t="shared" si="0"/>
        <v>Alto ilustrativo</v>
      </c>
      <c r="B32" s="13">
        <f t="shared" si="0"/>
        <v>0.6</v>
      </c>
      <c r="C32" s="3">
        <f>D24</f>
        <v>500000</v>
      </c>
      <c r="D32" s="3">
        <f>I24</f>
        <v>590000</v>
      </c>
      <c r="E32" s="3">
        <f>I24-D24</f>
        <v>90000</v>
      </c>
      <c r="F32" s="4"/>
      <c r="G32" s="4"/>
      <c r="H32" s="2" t="s">
        <v>224</v>
      </c>
      <c r="I32" s="12">
        <f>$G$10</f>
        <v>0.14000000000000001</v>
      </c>
      <c r="J32" s="23" t="s">
        <v>225</v>
      </c>
      <c r="K32" s="23"/>
      <c r="L32" s="23"/>
    </row>
    <row r="33" spans="1:12">
      <c r="A33" s="4"/>
      <c r="B33" s="4"/>
      <c r="C33" s="4"/>
      <c r="D33" s="4"/>
      <c r="E33" s="4"/>
      <c r="F33" s="4"/>
      <c r="G33" s="4"/>
      <c r="H33" s="2" t="s">
        <v>226</v>
      </c>
      <c r="I33" s="12">
        <f>$G$16</f>
        <v>0.12500000000000003</v>
      </c>
      <c r="J33" s="23" t="s">
        <v>227</v>
      </c>
      <c r="K33" s="23"/>
      <c r="L33" s="23"/>
    </row>
    <row r="34" spans="1:12">
      <c r="A34" s="24" t="s">
        <v>228</v>
      </c>
      <c r="B34" s="24"/>
      <c r="C34" s="24"/>
      <c r="D34" s="24"/>
      <c r="E34" s="24"/>
      <c r="F34" s="24"/>
      <c r="G34" s="4"/>
      <c r="H34" s="4"/>
      <c r="I34" s="4"/>
      <c r="J34" s="4"/>
      <c r="K34" s="4"/>
      <c r="L34" s="4"/>
    </row>
    <row r="35" spans="1:12">
      <c r="A35" s="24"/>
      <c r="B35" s="24"/>
      <c r="C35" s="24"/>
      <c r="D35" s="24"/>
      <c r="E35" s="24"/>
      <c r="F35" s="24"/>
      <c r="G35" s="4"/>
      <c r="H35" s="24" t="s">
        <v>229</v>
      </c>
      <c r="I35" s="24"/>
      <c r="J35" s="24"/>
      <c r="K35" s="24"/>
      <c r="L35" s="24"/>
    </row>
    <row r="36" spans="1:12">
      <c r="A36" s="24"/>
      <c r="B36" s="24"/>
      <c r="C36" s="24"/>
      <c r="D36" s="24"/>
      <c r="E36" s="24"/>
      <c r="F36" s="24"/>
      <c r="G36" s="4"/>
      <c r="H36" s="24"/>
      <c r="I36" s="24"/>
      <c r="J36" s="24"/>
      <c r="K36" s="24"/>
      <c r="L36" s="24"/>
    </row>
    <row r="37" spans="1:12">
      <c r="A37" s="4"/>
      <c r="B37" s="4"/>
      <c r="C37" s="4"/>
      <c r="D37" s="4"/>
      <c r="E37" s="4"/>
      <c r="F37" s="4"/>
      <c r="G37" s="4"/>
      <c r="H37" s="24"/>
      <c r="I37" s="24"/>
      <c r="J37" s="24"/>
      <c r="K37" s="24"/>
      <c r="L37" s="24"/>
    </row>
    <row r="38" spans="1:12">
      <c r="A38" s="4"/>
      <c r="B38" s="4"/>
      <c r="C38" s="4"/>
      <c r="D38" s="4"/>
      <c r="E38" s="4"/>
      <c r="F38" s="4"/>
      <c r="G38" s="4"/>
      <c r="H38" s="24"/>
      <c r="I38" s="24"/>
      <c r="J38" s="24"/>
      <c r="K38" s="24"/>
      <c r="L38" s="2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</sheetData>
  <mergeCells count="17">
    <mergeCell ref="J32:L32"/>
    <mergeCell ref="J33:L33"/>
    <mergeCell ref="H35:L38"/>
    <mergeCell ref="A27:F27"/>
    <mergeCell ref="A34:F36"/>
    <mergeCell ref="A25:L25"/>
    <mergeCell ref="H27:L27"/>
    <mergeCell ref="J29:L29"/>
    <mergeCell ref="J30:L30"/>
    <mergeCell ref="J31:L31"/>
    <mergeCell ref="A1:L1"/>
    <mergeCell ref="A2:L2"/>
    <mergeCell ref="A4:D4"/>
    <mergeCell ref="F4:I4"/>
    <mergeCell ref="A19:L19"/>
    <mergeCell ref="A13:D13"/>
    <mergeCell ref="B15:D15"/>
  </mergeCells>
  <conditionalFormatting sqref="B6">
    <cfRule type="expression" dxfId="6" priority="1">
      <formula>B6&lt;=0</formula>
    </cfRule>
  </conditionalFormatting>
  <conditionalFormatting sqref="B7:B9">
    <cfRule type="expression" dxfId="5" priority="2">
      <formula>OR(B7&lt;0,B7&gt;1)</formula>
    </cfRule>
  </conditionalFormatting>
  <conditionalFormatting sqref="B10">
    <cfRule type="expression" dxfId="4" priority="5">
      <formula>OR(B10&lt;0,B10&gt;B6)</formula>
    </cfRule>
  </conditionalFormatting>
  <conditionalFormatting sqref="B14">
    <cfRule type="expression" dxfId="3" priority="13">
      <formula>B14="OK"</formula>
    </cfRule>
    <cfRule type="expression" dxfId="2" priority="14">
      <formula>B14="REVISAR"</formula>
    </cfRule>
    <cfRule type="expression" dxfId="1" priority="15">
      <formula>B14="FALTA INFORMACIÓN"</formula>
    </cfRule>
  </conditionalFormatting>
  <conditionalFormatting sqref="B21:B24">
    <cfRule type="expression" dxfId="0" priority="6">
      <formula>OR(B21&lt;0,B21&gt;=1)</formula>
    </cfRule>
  </conditionalFormatting>
  <conditionalFormatting sqref="C29:C32">
    <cfRule type="dataBar" priority="10">
      <dataBar>
        <cfvo type="min"/>
        <cfvo type="max"/>
        <color rgb="FF17365D"/>
      </dataBar>
    </cfRule>
    <cfRule type="dataBar" priority="17">
      <dataBar>
        <cfvo type="min"/>
        <cfvo type="max"/>
        <color rgb="FF17365D"/>
      </dataBar>
      <extLst>
        <ext xmlns:x14="http://schemas.microsoft.com/office/spreadsheetml/2009/9/main" uri="{B025F937-C7B1-47D3-B67F-A62EFF666E3E}">
          <x14:id>{FE845401-82A5-CF33-5ECB-25D99CF3167C}</x14:id>
        </ext>
      </extLst>
    </cfRule>
  </conditionalFormatting>
  <conditionalFormatting sqref="D29:D32">
    <cfRule type="dataBar" priority="11">
      <dataBar>
        <cfvo type="min"/>
        <cfvo type="max"/>
        <color rgb="FF0B1F3A"/>
      </dataBar>
    </cfRule>
    <cfRule type="dataBar" priority="18">
      <dataBar>
        <cfvo type="min"/>
        <cfvo type="max"/>
        <color rgb="FF0B1F3A"/>
      </dataBar>
      <extLst>
        <ext xmlns:x14="http://schemas.microsoft.com/office/spreadsheetml/2009/9/main" uri="{B025F937-C7B1-47D3-B67F-A62EFF666E3E}">
          <x14:id>{F0496058-40A1-5452-E592-DCBC443511E0}</x14:id>
        </ext>
      </extLst>
    </cfRule>
  </conditionalFormatting>
  <conditionalFormatting sqref="E29:E32">
    <cfRule type="dataBar" priority="16">
      <dataBar>
        <cfvo type="min"/>
        <cfvo type="max"/>
        <color rgb="FF17365D"/>
      </dataBar>
    </cfRule>
    <cfRule type="dataBar" priority="19">
      <dataBar>
        <cfvo type="min"/>
        <cfvo type="max"/>
        <color rgb="FF17365D"/>
      </dataBar>
      <extLst>
        <ext xmlns:x14="http://schemas.microsoft.com/office/spreadsheetml/2009/9/main" uri="{B025F937-C7B1-47D3-B67F-A62EFF666E3E}">
          <x14:id>{8AD9E769-470A-3AF4-270C-906E37990680}</x14:id>
        </ext>
      </extLst>
    </cfRule>
  </conditionalFormatting>
  <dataValidations count="5">
    <dataValidation type="custom" showInputMessage="1" showErrorMessage="1" errorTitle="Dato inválido" error="Ingresa un número mayor que 0." promptTitle="VU" prompt="Valor de la empresa sin deuda, mayor que 0." sqref="B6" xr:uid="{00000000-0002-0000-0200-000000000000}">
      <formula1>AND(ISNUMBER(B6),B6&gt;0)</formula1>
    </dataValidation>
    <dataValidation type="custom" showInputMessage="1" showErrorMessage="1" errorTitle="Dato inválido" error="Ingresa un porcentaje entre 0% y 100%." promptTitle="Ra" prompt="Rendimiento requerido sobre activos entre 0% y 100%." sqref="B7" xr:uid="{00000000-0002-0000-0200-000001000000}">
      <formula1>AND(ISNUMBER(B7),B7&gt;=0,B7&lt;=1)</formula1>
    </dataValidation>
    <dataValidation type="custom" showInputMessage="1" showErrorMessage="1" errorTitle="Dato inválido" error="Ingresa un porcentaje entre 0% y Ra." promptTitle="Rd" prompt="Costo de la deuda entre 0% y Ra." sqref="B8" xr:uid="{00000000-0002-0000-0200-000002000000}">
      <formula1>AND(ISNUMBER(B8),B8&gt;=0,B8&lt;=1,B8&lt;=B7)</formula1>
    </dataValidation>
    <dataValidation type="custom" showInputMessage="1" showErrorMessage="1" errorTitle="Dato inválido" error="Ingresa un porcentaje entre 0% y 100%." promptTitle="Tc" prompt="Tasa de impuesto entre 0% y 100%." sqref="B9" xr:uid="{00000000-0002-0000-0200-000003000000}">
      <formula1>AND(ISNUMBER(B9),B9&gt;=0,B9&lt;=1)</formula1>
    </dataValidation>
    <dataValidation type="custom" showInputMessage="1" showErrorMessage="1" errorTitle="Dato inválido" error="Ingresa una deuda mayor o igual a 0 y menor que VU." promptTitle="Deuda" prompt="Deuda objetivo: 0 ≤ D &lt; VU." sqref="B10" xr:uid="{00000000-0002-0000-0200-000004000000}">
      <formula1>AND(ISNUMBER(B10),B10&gt;=0,B10&lt;B6)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845401-82A5-CF33-5ECB-25D99CF3167C}">
            <x14:dataBar>
              <x14:cfvo type="min"/>
              <x14:cfvo type="max"/>
              <x14:negativeFillColor auto="1"/>
              <x14:axisColor auto="1"/>
            </x14:dataBar>
          </x14:cfRule>
          <xm:sqref>C29:C32</xm:sqref>
        </x14:conditionalFormatting>
        <x14:conditionalFormatting xmlns:xm="http://schemas.microsoft.com/office/excel/2006/main">
          <x14:cfRule type="dataBar" id="{F0496058-40A1-5452-E592-DCBC443511E0}">
            <x14:dataBar>
              <x14:cfvo type="min"/>
              <x14:cfvo type="max"/>
              <x14:negativeFillColor auto="1"/>
              <x14:axisColor auto="1"/>
            </x14:dataBar>
          </x14:cfRule>
          <xm:sqref>D29:D32</xm:sqref>
        </x14:conditionalFormatting>
        <x14:conditionalFormatting xmlns:xm="http://schemas.microsoft.com/office/excel/2006/main">
          <x14:cfRule type="dataBar" id="{8AD9E769-470A-3AF4-270C-906E37990680}">
            <x14:dataBar>
              <x14:cfvo type="min"/>
              <x14:cfvo type="max"/>
              <x14:negativeFillColor auto="1"/>
              <x14:axisColor auto="1"/>
            </x14:dataBar>
          </x14:cfRule>
          <xm:sqref>E29:E32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Instrucciones</vt:lpstr>
      <vt:lpstr>2. Glosario</vt:lpstr>
      <vt:lpstr>3. Modelo 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2026-09-14T23:38:27Z</dcterms:modified>
</cp:coreProperties>
</file>