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harts/chart1.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C:\Users\DELL\Downloads\"/>
    </mc:Choice>
  </mc:AlternateContent>
  <xr:revisionPtr revIDLastSave="0" documentId="13_ncr:1_{EAD353FB-F7E6-4684-A3CF-F255FBF04A21}" xr6:coauthVersionLast="47" xr6:coauthVersionMax="47" xr10:uidLastSave="{00000000-0000-0000-0000-000000000000}"/>
  <bookViews>
    <workbookView xWindow="28680" yWindow="-120" windowWidth="29040" windowHeight="15720" xr2:uid="{00000000-000D-0000-FFFF-FFFF00000000}"/>
  </bookViews>
  <sheets>
    <sheet name="1. Instrucciones" sheetId="1" r:id="rId1"/>
    <sheet name="2. Glosario" sheetId="2" r:id="rId2"/>
    <sheet name="3. Análisis" sheetId="3"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16" i="3" l="1"/>
  <c r="C32" i="3" s="1"/>
  <c r="D32" i="3" s="1"/>
  <c r="F32" i="3" l="1"/>
  <c r="C37" i="3"/>
  <c r="D37" i="3" s="1"/>
  <c r="C21" i="3"/>
  <c r="C24" i="3"/>
  <c r="D24" i="3" s="1"/>
  <c r="C26" i="3"/>
  <c r="D26" i="3" s="1"/>
  <c r="C29" i="3"/>
  <c r="D29" i="3" s="1"/>
  <c r="C35" i="3"/>
  <c r="D35" i="3" s="1"/>
  <c r="C38" i="3"/>
  <c r="D38" i="3" s="1"/>
  <c r="F7" i="3"/>
  <c r="C34" i="3"/>
  <c r="D34" i="3" s="1"/>
  <c r="F8" i="3"/>
  <c r="F9" i="3" s="1"/>
  <c r="F10" i="3" s="1"/>
  <c r="J10" i="3"/>
  <c r="C23" i="3"/>
  <c r="D23" i="3" s="1"/>
  <c r="C27" i="3"/>
  <c r="D27" i="3" s="1"/>
  <c r="C30" i="3"/>
  <c r="D30" i="3" s="1"/>
  <c r="C39" i="3"/>
  <c r="D39" i="3" s="1"/>
  <c r="C33" i="3"/>
  <c r="D33" i="3" s="1"/>
  <c r="C36" i="3"/>
  <c r="D36" i="3" s="1"/>
  <c r="F6" i="3"/>
  <c r="F13" i="3"/>
  <c r="J9" i="3" s="1"/>
  <c r="C22" i="3"/>
  <c r="D22" i="3" s="1"/>
  <c r="C25" i="3"/>
  <c r="D25" i="3" s="1"/>
  <c r="C28" i="3"/>
  <c r="D28" i="3" s="1"/>
  <c r="C31" i="3"/>
  <c r="D31" i="3" s="1"/>
  <c r="C40" i="3"/>
  <c r="D40" i="3" s="1"/>
  <c r="J7" i="3" l="1"/>
  <c r="E32" i="3"/>
  <c r="F11" i="3"/>
  <c r="J8" i="3" s="1"/>
  <c r="E28" i="3"/>
  <c r="F28" i="3"/>
  <c r="E22" i="3"/>
  <c r="F22" i="3"/>
  <c r="F36" i="3"/>
  <c r="E36" i="3"/>
  <c r="D21" i="3"/>
  <c r="F38" i="3"/>
  <c r="E38" i="3"/>
  <c r="F34" i="3"/>
  <c r="E34" i="3"/>
  <c r="F37" i="3"/>
  <c r="E37" i="3"/>
  <c r="E31" i="3"/>
  <c r="F31" i="3"/>
  <c r="E25" i="3"/>
  <c r="F25" i="3"/>
  <c r="F23" i="3"/>
  <c r="E23" i="3"/>
  <c r="F40" i="3"/>
  <c r="K24" i="3" s="1"/>
  <c r="E40" i="3"/>
  <c r="J24" i="3" s="1"/>
  <c r="I24" i="3"/>
  <c r="F27" i="3"/>
  <c r="E27" i="3"/>
  <c r="E24" i="3"/>
  <c r="F24" i="3"/>
  <c r="F12" i="3"/>
  <c r="F14" i="3"/>
  <c r="F39" i="3"/>
  <c r="E39" i="3"/>
  <c r="I23" i="3"/>
  <c r="F35" i="3"/>
  <c r="K23" i="3" s="1"/>
  <c r="E35" i="3"/>
  <c r="J23" i="3" s="1"/>
  <c r="F30" i="3"/>
  <c r="E30" i="3"/>
  <c r="E29" i="3"/>
  <c r="F29" i="3"/>
  <c r="E26" i="3"/>
  <c r="J22" i="3" s="1"/>
  <c r="F26" i="3"/>
  <c r="K22" i="3" s="1"/>
  <c r="I22" i="3"/>
  <c r="L22" i="3" s="1"/>
  <c r="E33" i="3"/>
  <c r="F33" i="3"/>
  <c r="E21" i="3" l="1"/>
  <c r="J21" i="3" s="1"/>
  <c r="I21" i="3"/>
  <c r="F21" i="3"/>
  <c r="K21" i="3" s="1"/>
  <c r="F15" i="3"/>
  <c r="I11" i="3" s="1"/>
  <c r="L23" i="3"/>
  <c r="L24" i="3"/>
  <c r="L21" i="3" l="1"/>
  <c r="I31" i="3"/>
  <c r="H34" i="3" s="1"/>
  <c r="I32" i="3"/>
</calcChain>
</file>

<file path=xl/sharedStrings.xml><?xml version="1.0" encoding="utf-8"?>
<sst xmlns="http://schemas.openxmlformats.org/spreadsheetml/2006/main" count="243" uniqueCount="198">
  <si>
    <t>Plantilla de análisis de sensibilidad financiera</t>
  </si>
  <si>
    <t>Nivel básico–intermedio | Diseñada para pymes, comercios y pequeños negocios</t>
  </si>
  <si>
    <t>1. ¿Para qué sirve esta plantilla?</t>
  </si>
  <si>
    <t>Permite medir cómo cambia la utilidad mensual y el tiempo de recuperación de una inversión cuando modificas una variable a la vez: unidades vendidas, precio, costo de compra o comisión. Su objetivo es ayudarte a identificar qué supuesto es más sensible y qué límite conviene controlar antes de tomar una decisión.</t>
  </si>
  <si>
    <t>2. Cómo usarla paso a paso</t>
  </si>
  <si>
    <t>Paso</t>
  </si>
  <si>
    <t>Qué hacer</t>
  </si>
  <si>
    <t>Qué debes revisar</t>
  </si>
  <si>
    <t>1</t>
  </si>
  <si>
    <t>Ve a la hoja “3. Análisis”.</t>
  </si>
  <si>
    <t>Empieza por “Datos del caso base”.</t>
  </si>
  <si>
    <t>2</t>
  </si>
  <si>
    <t>Sustituye los datos del ejemplo únicamente en las celdas azul claro.</t>
  </si>
  <si>
    <t>No borres títulos ni pegues sobre celdas de fórmulas.</t>
  </si>
  <si>
    <t>3</t>
  </si>
  <si>
    <t>Define la decisión, el resultado a proteger y el plazo máximo de recuperación.</t>
  </si>
  <si>
    <t>Estos campos dan contexto a la interpretación.</t>
  </si>
  <si>
    <t>4</t>
  </si>
  <si>
    <t>Captura precio, unidades, costo, comisión, logística, costos fijos e inversión.</t>
  </si>
  <si>
    <t>Usa la misma moneda y datos del mismo periodo.</t>
  </si>
  <si>
    <t>5</t>
  </si>
  <si>
    <t>Comprueba el campo “Estado de datos”.</t>
  </si>
  <si>
    <t>Debe mostrar OK antes de interpretar resultados.</t>
  </si>
  <si>
    <t>6</t>
  </si>
  <si>
    <t>Revisa utilidad, recuperación, punto de equilibrio y precio mínimo.</t>
  </si>
  <si>
    <t>Confirma si el caso base cumple tu objetivo.</t>
  </si>
  <si>
    <t>7</t>
  </si>
  <si>
    <t>Revisa la tabla de sensibilidad.</t>
  </si>
  <si>
    <t>Cada bloque cambia una sola variable; los porcentajes en azul se pueden editar.</t>
  </si>
  <si>
    <t>8</t>
  </si>
  <si>
    <t>Compara las pruebas de estrés y define una regla de gestión.</t>
  </si>
  <si>
    <t>Ej.: precio mínimo, costo máximo, ventas mínimas o plazo máximo.</t>
  </si>
  <si>
    <t>3. Qué puedes editar y qué no</t>
  </si>
  <si>
    <t>Elemento</t>
  </si>
  <si>
    <t>Acción recomendada</t>
  </si>
  <si>
    <t>Celdas azul claro con texto/números azules</t>
  </si>
  <si>
    <t>EDITAR: son los datos y supuestos del usuario.</t>
  </si>
  <si>
    <t>Celdas blancas con fórmulas</t>
  </si>
  <si>
    <t>NO EDITAR: calculan resultados automáticamente.</t>
  </si>
  <si>
    <t>Porcentajes azules de la tabla de sensibilidad</t>
  </si>
  <si>
    <t>EDITAR SOLO SI necesitas probar otros rangos razonables.</t>
  </si>
  <si>
    <t>Ejemplo incluido</t>
  </si>
  <si>
    <t>Sustituye los datos del ejemplo por los tuyos; no necesitas crear hojas nuevas.</t>
  </si>
  <si>
    <t>4. Cómo interpretar los resultados</t>
  </si>
  <si>
    <t>Señal</t>
  </si>
  <si>
    <t>Interpretación</t>
  </si>
  <si>
    <t>Estado de datos = OK</t>
  </si>
  <si>
    <t>Los datos mínimos están completos y dentro de rangos válidos.</t>
  </si>
  <si>
    <t>FALTA INFORMACIÓN</t>
  </si>
  <si>
    <t>Hay al menos un dato obligatorio vacío. Completa los campos azules antes de interpretar.</t>
  </si>
  <si>
    <t>REVISAR</t>
  </si>
  <si>
    <t>Hay texto o un valor fuera de rango en un campo numérico, o una variación inválida.</t>
  </si>
  <si>
    <t>Utilidad mensual &gt; 0</t>
  </si>
  <si>
    <t>El caso genera utilidad bajo los supuestos capturados.</t>
  </si>
  <si>
    <t>Recuperación ≤ plazo objetivo</t>
  </si>
  <si>
    <t>La inversión se recupera dentro del límite definido.</t>
  </si>
  <si>
    <t>Cumple / No cumple</t>
  </si>
  <si>
    <t>Resume si la prueba conserva utilidad positiva y respeta el plazo objetivo.</t>
  </si>
  <si>
    <t>5. Reglas de uso y límites</t>
  </si>
  <si>
    <t>• Cambia una variable a la vez si quieres aislar su efecto.</t>
  </si>
  <si>
    <t>• No uses porcentajes extremos sin una razón; toma como referencia historial, cotizaciones o condiciones reales.</t>
  </si>
  <si>
    <t>• Esta plantilla no predice el futuro. Muestra qué pasaría si cambia un supuesto.</t>
  </si>
  <si>
    <t>• La recuperación se calcula como inversión inicial ÷ utilidad mensual; si la utilidad no es positiva, no se muestra un plazo.</t>
  </si>
  <si>
    <t>• Si tu modelo necesita VAN, TIR, flujos mensuales, impuestos, deuda o múltiples escenarios simultáneos, ya requiere una herramienta de nivel avanzado.</t>
  </si>
  <si>
    <t>• Si aparece FALTA INFORMACIÓN o REVISAR, corrige primero los datos; no interpretes los resultados hasta que el estado vuelva a OK.</t>
  </si>
  <si>
    <t>6. Fuente del ejemplo</t>
  </si>
  <si>
    <t>El ejemplo de la tienda que evalúa vender accesorios en un marketplace sigue el caso usado en la entrada “Cómo hacer un análisis de sensibilidad financiera paso a paso”.
https://infoexperiencia.com/analisis-de-sensibilidad-financiera/</t>
  </si>
  <si>
    <t>Glosario de términos de la plantilla</t>
  </si>
  <si>
    <t>Definiciones prácticas para interpretar correctamente el análisis</t>
  </si>
  <si>
    <t>Término</t>
  </si>
  <si>
    <t>Definición</t>
  </si>
  <si>
    <t>Cómo se usa en la plantilla</t>
  </si>
  <si>
    <t>Análisis de sensibilidad</t>
  </si>
  <si>
    <t>Método que cambia una variable a la vez para observar cómo cambia un resultado.</t>
  </si>
  <si>
    <t>Permite detectar qué supuesto afecta más la utilidad o recuperación.</t>
  </si>
  <si>
    <t>Caso base</t>
  </si>
  <si>
    <t>Conjunto de datos que representa la situación más razonable o esperada.</t>
  </si>
  <si>
    <t>Es el punto de comparación para todas las pruebas.</t>
  </si>
  <si>
    <t>Variable</t>
  </si>
  <si>
    <t>Dato que puede cambiar y afectar el resultado.</t>
  </si>
  <si>
    <t>Precio, unidades, costo de compra o comisión.</t>
  </si>
  <si>
    <t>Precio de venta unitario</t>
  </si>
  <si>
    <t>Importe cobrado por cada unidad vendida.</t>
  </si>
  <si>
    <t>Afecta ventas, comisión y margen de contribución.</t>
  </si>
  <si>
    <t>Unidades vendidas</t>
  </si>
  <si>
    <t>Cantidad estimada de unidades vendidas en un periodo.</t>
  </si>
  <si>
    <t>Se usa para calcular ventas, costos variables y utilidad mensual.</t>
  </si>
  <si>
    <t>Costo de compra unitario</t>
  </si>
  <si>
    <t>Costo directo de adquirir o producir una unidad.</t>
  </si>
  <si>
    <t>Se descuenta del precio para obtener el margen.</t>
  </si>
  <si>
    <t>Comisión del canal</t>
  </si>
  <si>
    <t>Porcentaje de la venta cobrado por marketplace, plataforma o intermediario.</t>
  </si>
  <si>
    <t>Se calcula sobre el precio de venta.</t>
  </si>
  <si>
    <t>Punto porcentual (p.p.)</t>
  </si>
  <si>
    <t>Diferencia absoluta entre dos porcentajes.</t>
  </si>
  <si>
    <t>Pasar de 12 % a 18 % equivale a +6 p.p.</t>
  </si>
  <si>
    <t>Costo logístico unitario</t>
  </si>
  <si>
    <t>Costo de envío, empaque o manejo asociado a una unidad.</t>
  </si>
  <si>
    <t>Se descuenta del precio para calcular el margen.</t>
  </si>
  <si>
    <t>Costos fijos mensuales</t>
  </si>
  <si>
    <t>Costos que no dependen directamente del número de unidades vendidas.</t>
  </si>
  <si>
    <t>Se descuentan de la contribución mensual.</t>
  </si>
  <si>
    <t>Inversión inicial</t>
  </si>
  <si>
    <t>Dinero desembolsado antes de comenzar la operación o proyecto.</t>
  </si>
  <si>
    <t>Se divide por la utilidad mensual para estimar recuperación.</t>
  </si>
  <si>
    <t>Ventas mensuales</t>
  </si>
  <si>
    <t>Ingresos antes de descontar costos.</t>
  </si>
  <si>
    <t>Precio × unidades.</t>
  </si>
  <si>
    <t>Comisión por unidad</t>
  </si>
  <si>
    <t>Costo de comisión asociado a una unidad vendida.</t>
  </si>
  <si>
    <t>Precio × porcentaje de comisión.</t>
  </si>
  <si>
    <t>Margen de contribución unitario</t>
  </si>
  <si>
    <t>Monto que queda por unidad después de costo de compra, comisión y logística.</t>
  </si>
  <si>
    <t>Contribuye a cubrir costos fijos y generar utilidad.</t>
  </si>
  <si>
    <t>Contribución mensual</t>
  </si>
  <si>
    <t>Margen de contribución unitario multiplicado por unidades.</t>
  </si>
  <si>
    <t>Base para calcular la utilidad mensual.</t>
  </si>
  <si>
    <t>Utilidad mensual</t>
  </si>
  <si>
    <t>Resultado después de descontar costos variables y costos fijos.</t>
  </si>
  <si>
    <t>Es el principal resultado protegido en el ejemplo.</t>
  </si>
  <si>
    <t>Impacto vs. base</t>
  </si>
  <si>
    <t>Diferencia entre la utilidad ajustada y la utilidad del caso base.</t>
  </si>
  <si>
    <t>Un valor negativo indica deterioro frente al caso base.</t>
  </si>
  <si>
    <t>Recuperación de inversión</t>
  </si>
  <si>
    <t>Meses aproximados necesarios para recuperar la inversión inicial con la utilidad mensual.</t>
  </si>
  <si>
    <t>Inversión inicial ÷ utilidad mensual.</t>
  </si>
  <si>
    <t>Plazo objetivo</t>
  </si>
  <si>
    <t>Número máximo de meses aceptable para recuperar la inversión.</t>
  </si>
  <si>
    <t>Se usa para marcar si una prueba cumple o no cumple.</t>
  </si>
  <si>
    <t>Punto de equilibrio</t>
  </si>
  <si>
    <t>Nivel de unidades en el que la contribución cubre exactamente los costos fijos.</t>
  </si>
  <si>
    <t>Costos fijos ÷ margen de contribución unitario.</t>
  </si>
  <si>
    <t>Precio mínimo sin pérdida</t>
  </si>
  <si>
    <t>Precio aproximado con el que la utilidad mensual llega a cero manteniendo los demás supuestos.</t>
  </si>
  <si>
    <t>Sirve como frontera para descuentos o negociación.</t>
  </si>
  <si>
    <t>Caída máxima de precio</t>
  </si>
  <si>
    <t>Porcentaje que podría caer el precio desde el caso base hasta el precio mínimo sin pérdida.</t>
  </si>
  <si>
    <t>Ayuda a establecer un límite comercial.</t>
  </si>
  <si>
    <t>Prueba de estrés</t>
  </si>
  <si>
    <t>Variación concreta usada para evaluar qué tan resistente es una decisión.</t>
  </si>
  <si>
    <t>La plantilla compara -20 % ventas, -10 % precio, +10 % costo y +6 p.p. comisión.</t>
  </si>
  <si>
    <t>Variable crítica</t>
  </si>
  <si>
    <t>Variable cuyo cambio razonable deteriora más el resultado o rompe el criterio de decisión.</t>
  </si>
  <si>
    <t>Se identifica comparando el impacto de las pruebas.</t>
  </si>
  <si>
    <t>Estado de datos</t>
  </si>
  <si>
    <t>Control previo que revisa si los campos mínimos están completos y son válidos.</t>
  </si>
  <si>
    <t>Debe mostrar OK antes de interpretar los cálculos.</t>
  </si>
  <si>
    <t>Alerta que aparece cuando falta al menos un dato obligatorio.</t>
  </si>
  <si>
    <t>Completa los campos azules vacíos antes de continuar.</t>
  </si>
  <si>
    <t>Alerta que indica texto en un campo numérico, valores fuera de rango o una variación inválida.</t>
  </si>
  <si>
    <t>Corrige el dato marcado antes de interpretar resultados.</t>
  </si>
  <si>
    <t>Variación</t>
  </si>
  <si>
    <t>Cambio porcentual o en puntos porcentuales usado en una prueba de sensibilidad.</t>
  </si>
  <si>
    <t>Define cuánto se modifica una variable frente al caso base.</t>
  </si>
  <si>
    <t>Valor ajustado</t>
  </si>
  <si>
    <t>Nuevo valor de una variable después de aplicar la variación.</t>
  </si>
  <si>
    <t>Se calcula automáticamente en la tabla de sensibilidad.</t>
  </si>
  <si>
    <t>Estado de una prueba frente al criterio definido.</t>
  </si>
  <si>
    <t>Cumple exige utilidad positiva y recuperación dentro del plazo objetivo.</t>
  </si>
  <si>
    <t>Análisis de sensibilidad financiera</t>
  </si>
  <si>
    <t>Edita únicamente las celdas azul claro. Los cálculos se actualizan automáticamente.</t>
  </si>
  <si>
    <t>Datos del caso base</t>
  </si>
  <si>
    <t>Resultados del caso base</t>
  </si>
  <si>
    <t>Lectura rápida</t>
  </si>
  <si>
    <t>Decisión</t>
  </si>
  <si>
    <t>Vender una nueva línea de accesorios en un marketplace</t>
  </si>
  <si>
    <t>Indicador</t>
  </si>
  <si>
    <t>Resultado</t>
  </si>
  <si>
    <t>Resultado a proteger</t>
  </si>
  <si>
    <t>Utilidad positiva y recuperación de inversión dentro del plazo objetivo</t>
  </si>
  <si>
    <t>Utilidad base</t>
  </si>
  <si>
    <t>Plazo máximo de recuperación (meses)</t>
  </si>
  <si>
    <t>Margen contribución unitario</t>
  </si>
  <si>
    <t>Recuperación</t>
  </si>
  <si>
    <t>Precio mínimo</t>
  </si>
  <si>
    <t>Unidades estimadas / mes</t>
  </si>
  <si>
    <t>Recuperación estimada (meses)</t>
  </si>
  <si>
    <t>Punto de equilibrio (unidades)</t>
  </si>
  <si>
    <t>Cumple objetivo</t>
  </si>
  <si>
    <t>Sensibilidad: cambia una variable a la vez. Puedes editar los porcentajes de variación en azul.</t>
  </si>
  <si>
    <t>Recuperación (meses)</t>
  </si>
  <si>
    <t>Utilidad</t>
  </si>
  <si>
    <t>Impacto</t>
  </si>
  <si>
    <t>Estado</t>
  </si>
  <si>
    <t>Ventas -20 %</t>
  </si>
  <si>
    <t>Precio -10 %</t>
  </si>
  <si>
    <t>Costo +10 %</t>
  </si>
  <si>
    <t>Comisión +6 p.p.</t>
  </si>
  <si>
    <t>Precio de venta</t>
  </si>
  <si>
    <t>Nota: en las filas de comisión, la variación se suma en puntos porcentuales. Ejemplo: 12 % + 6 p.p. = 18 %.</t>
  </si>
  <si>
    <t>Interpretación automática</t>
  </si>
  <si>
    <t>Dato</t>
  </si>
  <si>
    <t>Costo de compra</t>
  </si>
  <si>
    <t>Prueba con mayor impacto</t>
  </si>
  <si>
    <t>Mayor caída de utilidad</t>
  </si>
  <si>
    <t>Uso recomendado: prueba rangos realistas y termina el análisis con una regla concreta de gestión (precio mínimo, costo máximo, ventas mínimas o plazo máximo de recuperación).</t>
  </si>
  <si>
    <r>
      <rPr>
        <b/>
        <sz val="11"/>
        <color rgb="FFFFC000"/>
        <rFont val="Carlito"/>
      </rPr>
      <t>¿Quieres llevar este análisis un paso más allá?</t>
    </r>
    <r>
      <rPr>
        <sz val="11"/>
        <color theme="0"/>
        <rFont val="Carlito"/>
      </rPr>
      <t xml:space="preserve">
</t>
    </r>
    <r>
      <rPr>
        <b/>
        <sz val="11"/>
        <color theme="0"/>
        <rFont val="Carlito"/>
      </rPr>
      <t>Conoce los Sistemas Premium de InfoExperiencia: recursos prácticos diseñados para ayudarte a profundizar tus análisis, organizar mejor tu negocio y tomar decisiones con mayor claridad.</t>
    </r>
  </si>
  <si>
    <t>https://infoexperiencia.com/sistemas-premium/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</si>
</sst>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0;[Red]\(\$#,##0.00\);\-"/>
    <numFmt numFmtId="165" formatCode="0.0%"/>
    <numFmt numFmtId="166" formatCode="0.0"/>
  </numFmts>
  <fonts count="16">
    <font>
      <sz val="11"/>
      <name val="Carlito"/>
    </font>
    <font>
      <b/>
      <sz val="18"/>
      <color rgb="FFFFFFFF"/>
      <name val="Carlito"/>
    </font>
    <font>
      <i/>
      <sz val="10"/>
      <color rgb="FFFFFFFF"/>
      <name val="Carlito"/>
    </font>
    <font>
      <b/>
      <sz val="11"/>
      <color rgb="FFFFFFFF"/>
      <name val="Carlito"/>
    </font>
    <font>
      <sz val="10"/>
      <color rgb="FF1F2937"/>
      <name val="Carlito"/>
    </font>
    <font>
      <b/>
      <sz val="10"/>
      <color rgb="FF1D4ED8"/>
      <name val="Carlito"/>
    </font>
    <font>
      <sz val="10"/>
      <color rgb="FF000000"/>
      <name val="Carlito"/>
    </font>
    <font>
      <b/>
      <sz val="10"/>
      <color rgb="FF0B1F3A"/>
      <name val="Carlito"/>
    </font>
    <font>
      <i/>
      <sz val="9"/>
      <color rgb="FF5B6573"/>
      <name val="Carlito"/>
    </font>
    <font>
      <b/>
      <sz val="10"/>
      <color rgb="FFFFFFFF"/>
      <name val="Carlito"/>
    </font>
    <font>
      <b/>
      <sz val="10"/>
      <color rgb="FF000000"/>
      <name val="Carlito"/>
    </font>
    <font>
      <u/>
      <sz val="11"/>
      <color theme="10"/>
      <name val="Carlito"/>
    </font>
    <font>
      <sz val="11"/>
      <color theme="0"/>
      <name val="Carlito"/>
    </font>
    <font>
      <b/>
      <sz val="11"/>
      <color rgb="FFFFC000"/>
      <name val="Carlito"/>
    </font>
    <font>
      <b/>
      <sz val="11"/>
      <color theme="0"/>
      <name val="Carlito"/>
    </font>
    <font>
      <b/>
      <u/>
      <sz val="13"/>
      <color theme="10"/>
      <name val="Carlito"/>
    </font>
  </fonts>
  <fills count="14">
    <fill>
      <patternFill patternType="none"/>
    </fill>
    <fill>
      <patternFill patternType="gray125"/>
    </fill>
    <fill>
      <patternFill patternType="solid">
        <fgColor rgb="FF0B1F3A"/>
      </patternFill>
    </fill>
    <fill>
      <patternFill patternType="solid">
        <fgColor rgb="FF14365D"/>
      </patternFill>
    </fill>
    <fill>
      <patternFill patternType="solid">
        <fgColor rgb="FFEAF2F8"/>
      </patternFill>
    </fill>
    <fill>
      <patternFill patternType="solid">
        <fgColor rgb="FFFFFFFF"/>
      </patternFill>
    </fill>
    <fill>
      <patternFill patternType="solid">
        <fgColor rgb="FFF4F8FC"/>
      </patternFill>
    </fill>
    <fill>
      <patternFill patternType="solid">
        <fgColor rgb="FFFFF7D6"/>
      </patternFill>
    </fill>
    <fill>
      <patternFill patternType="solid">
        <fgColor rgb="FFFFFFFF"/>
      </patternFill>
    </fill>
    <fill>
      <patternFill patternType="solid">
        <fgColor rgb="FF0B1F3A"/>
      </patternFill>
    </fill>
    <fill>
      <patternFill patternType="solid">
        <fgColor rgb="FF0B1F3A"/>
        <bgColor indexed="64"/>
      </patternFill>
    </fill>
    <fill>
      <patternFill patternType="solid">
        <fgColor indexed="65"/>
        <bgColor indexed="64"/>
      </patternFill>
    </fill>
    <fill>
      <patternFill patternType="solid">
        <fgColor rgb="FF14365D"/>
        <bgColor indexed="64"/>
      </patternFill>
    </fill>
    <fill>
      <patternFill patternType="solid">
        <fgColor theme="3"/>
        <bgColor indexed="64"/>
      </patternFill>
    </fill>
  </fills>
  <borders count="10">
    <border>
      <left/>
      <right/>
      <top/>
      <bottom/>
      <diagonal/>
    </border>
    <border>
      <left/>
      <right/>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s>
  <cellStyleXfs count="2">
    <xf numFmtId="0" fontId="0" fillId="0" borderId="0"/>
    <xf numFmtId="0" fontId="11" fillId="0" borderId="0" applyNumberFormat="0" applyFill="0" applyBorder="0" applyAlignment="0" applyProtection="0"/>
  </cellStyleXfs>
  <cellXfs count="46">
    <xf numFmtId="0" fontId="0" fillId="0" borderId="0" xfId="0"/>
    <xf numFmtId="0" fontId="9" fillId="2" borderId="0" xfId="0" applyFont="1" applyFill="1" applyAlignment="1">
      <alignment vertical="center" wrapText="1"/>
    </xf>
    <xf numFmtId="0" fontId="0" fillId="0" borderId="0" xfId="0" applyAlignment="1">
      <alignment wrapText="1"/>
    </xf>
    <xf numFmtId="0" fontId="4" fillId="0" borderId="1" xfId="0" applyFont="1" applyBorder="1" applyAlignment="1">
      <alignment vertical="top" wrapText="1"/>
    </xf>
    <xf numFmtId="166" fontId="5" fillId="4" borderId="1" xfId="0" applyNumberFormat="1" applyFont="1" applyFill="1" applyBorder="1" applyAlignment="1">
      <alignment vertical="center" wrapText="1"/>
    </xf>
    <xf numFmtId="0" fontId="0" fillId="0" borderId="1" xfId="0" applyBorder="1" applyAlignment="1">
      <alignment wrapText="1"/>
    </xf>
    <xf numFmtId="164" fontId="5" fillId="4" borderId="1" xfId="0" applyNumberFormat="1" applyFont="1" applyFill="1" applyBorder="1" applyAlignment="1">
      <alignment vertical="center" wrapText="1"/>
    </xf>
    <xf numFmtId="1" fontId="5" fillId="4" borderId="1" xfId="0" applyNumberFormat="1" applyFont="1" applyFill="1" applyBorder="1" applyAlignment="1">
      <alignment vertical="center" wrapText="1"/>
    </xf>
    <xf numFmtId="165" fontId="5" fillId="4" borderId="1" xfId="0" applyNumberFormat="1" applyFont="1" applyFill="1" applyBorder="1" applyAlignment="1">
      <alignment vertical="center" wrapText="1"/>
    </xf>
    <xf numFmtId="164" fontId="6" fillId="5" borderId="1" xfId="0" applyNumberFormat="1" applyFont="1" applyFill="1" applyBorder="1" applyAlignment="1">
      <alignment vertical="center" wrapText="1"/>
    </xf>
    <xf numFmtId="166" fontId="6" fillId="5" borderId="1" xfId="0" applyNumberFormat="1" applyFont="1" applyFill="1" applyBorder="1" applyAlignment="1">
      <alignment vertical="center" wrapText="1"/>
    </xf>
    <xf numFmtId="165" fontId="6" fillId="5" borderId="1" xfId="0" applyNumberFormat="1" applyFont="1" applyFill="1" applyBorder="1" applyAlignment="1">
      <alignment vertical="center" wrapText="1"/>
    </xf>
    <xf numFmtId="0" fontId="6" fillId="5" borderId="1" xfId="0" applyFont="1" applyFill="1" applyBorder="1" applyAlignment="1">
      <alignment horizontal="center" vertical="center" wrapText="1"/>
    </xf>
    <xf numFmtId="0" fontId="7" fillId="4" borderId="1" xfId="0" applyFont="1" applyFill="1" applyBorder="1" applyAlignment="1">
      <alignment vertical="center" wrapText="1"/>
    </xf>
    <xf numFmtId="0" fontId="3" fillId="3" borderId="1" xfId="0" applyFont="1" applyFill="1" applyBorder="1" applyAlignment="1">
      <alignment vertical="center" wrapText="1"/>
    </xf>
    <xf numFmtId="1" fontId="6" fillId="5" borderId="1" xfId="0" applyNumberFormat="1" applyFont="1" applyFill="1" applyBorder="1" applyAlignment="1">
      <alignment vertical="center" wrapText="1"/>
    </xf>
    <xf numFmtId="0" fontId="6" fillId="5" borderId="1" xfId="0" applyFont="1" applyFill="1" applyBorder="1" applyAlignment="1">
      <alignment vertical="center" wrapText="1"/>
    </xf>
    <xf numFmtId="0" fontId="4" fillId="0" borderId="0" xfId="0" applyFont="1" applyAlignment="1">
      <alignment vertical="center" wrapText="1"/>
    </xf>
    <xf numFmtId="0" fontId="10" fillId="8" borderId="0" xfId="0" applyFont="1" applyFill="1" applyAlignment="1">
      <alignment horizontal="center" vertical="center" wrapText="1"/>
    </xf>
    <xf numFmtId="0" fontId="1" fillId="2" borderId="0" xfId="0" applyFont="1" applyFill="1" applyAlignment="1">
      <alignment horizontal="left" vertical="center" wrapText="1"/>
    </xf>
    <xf numFmtId="0" fontId="2" fillId="2" borderId="0" xfId="0" applyFont="1" applyFill="1" applyAlignment="1">
      <alignment wrapText="1"/>
    </xf>
    <xf numFmtId="0" fontId="3" fillId="3" borderId="0" xfId="0" applyFont="1" applyFill="1" applyAlignment="1">
      <alignment vertical="center" wrapText="1"/>
    </xf>
    <xf numFmtId="0" fontId="5" fillId="4" borderId="1" xfId="0" applyFont="1" applyFill="1" applyBorder="1" applyAlignment="1">
      <alignment vertical="center" wrapText="1"/>
    </xf>
    <xf numFmtId="0" fontId="7" fillId="6" borderId="0" xfId="0" applyFont="1" applyFill="1" applyAlignment="1">
      <alignment vertical="center" wrapText="1"/>
    </xf>
    <xf numFmtId="0" fontId="7" fillId="7" borderId="0" xfId="0" applyFont="1" applyFill="1" applyAlignment="1">
      <alignment vertical="center" wrapText="1"/>
    </xf>
    <xf numFmtId="0" fontId="8" fillId="6" borderId="0" xfId="0" applyFont="1" applyFill="1" applyAlignment="1">
      <alignment vertical="center" wrapText="1"/>
    </xf>
    <xf numFmtId="0" fontId="9" fillId="9" borderId="0" xfId="0" applyFont="1" applyFill="1" applyAlignment="1">
      <alignment vertical="center" wrapText="1"/>
    </xf>
    <xf numFmtId="0" fontId="1" fillId="10" borderId="0" xfId="0" applyFont="1" applyFill="1" applyAlignment="1">
      <alignment horizontal="left" vertical="center"/>
    </xf>
    <xf numFmtId="0" fontId="0" fillId="11" borderId="0" xfId="0" applyFill="1"/>
    <xf numFmtId="0" fontId="2" fillId="10" borderId="0" xfId="0" applyFont="1" applyFill="1" applyAlignment="1">
      <alignment vertical="center"/>
    </xf>
    <xf numFmtId="0" fontId="3" fillId="12" borderId="0" xfId="0" applyFont="1" applyFill="1" applyAlignment="1">
      <alignment vertical="center"/>
    </xf>
    <xf numFmtId="0" fontId="4" fillId="11" borderId="0" xfId="0" applyFont="1" applyFill="1" applyAlignment="1">
      <alignment vertical="top" wrapText="1"/>
    </xf>
    <xf numFmtId="0" fontId="3" fillId="12" borderId="0" xfId="0" applyFont="1" applyFill="1" applyAlignment="1">
      <alignment horizontal="center" vertical="center" wrapText="1"/>
    </xf>
    <xf numFmtId="0" fontId="3" fillId="12" borderId="0" xfId="0" applyFont="1" applyFill="1" applyAlignment="1">
      <alignment vertical="center" wrapText="1"/>
    </xf>
    <xf numFmtId="0" fontId="4" fillId="11" borderId="0" xfId="0" applyFont="1" applyFill="1" applyAlignment="1">
      <alignment horizontal="center" vertical="top" wrapText="1"/>
    </xf>
    <xf numFmtId="0" fontId="4" fillId="11" borderId="0" xfId="0" applyFont="1" applyFill="1" applyAlignment="1">
      <alignment vertical="top" wrapText="1"/>
    </xf>
    <xf numFmtId="0" fontId="0" fillId="11" borderId="0" xfId="0" applyFill="1" applyAlignment="1">
      <alignment wrapText="1"/>
    </xf>
    <xf numFmtId="0" fontId="12" fillId="13" borderId="2" xfId="0" applyFont="1" applyFill="1" applyBorder="1" applyAlignment="1">
      <alignment horizontal="center" vertical="center" wrapText="1"/>
    </xf>
    <xf numFmtId="0" fontId="12" fillId="13" borderId="3" xfId="0" applyFont="1" applyFill="1" applyBorder="1" applyAlignment="1">
      <alignment horizontal="center" vertical="center" wrapText="1"/>
    </xf>
    <xf numFmtId="0" fontId="12" fillId="13" borderId="4" xfId="0" applyFont="1" applyFill="1" applyBorder="1" applyAlignment="1">
      <alignment horizontal="center" vertical="center" wrapText="1"/>
    </xf>
    <xf numFmtId="0" fontId="12" fillId="13" borderId="5" xfId="0" applyFont="1" applyFill="1" applyBorder="1" applyAlignment="1">
      <alignment horizontal="center" vertical="center" wrapText="1"/>
    </xf>
    <xf numFmtId="0" fontId="12" fillId="13" borderId="6" xfId="0" applyFont="1" applyFill="1" applyBorder="1" applyAlignment="1">
      <alignment horizontal="center" vertical="center" wrapText="1"/>
    </xf>
    <xf numFmtId="0" fontId="12" fillId="13" borderId="7" xfId="0" applyFont="1" applyFill="1" applyBorder="1" applyAlignment="1">
      <alignment horizontal="center" vertical="center" wrapText="1"/>
    </xf>
    <xf numFmtId="0" fontId="15" fillId="11" borderId="8" xfId="1" applyFont="1" applyFill="1" applyBorder="1" applyAlignment="1">
      <alignment horizontal="center" vertical="center"/>
    </xf>
    <xf numFmtId="0" fontId="15" fillId="11" borderId="9" xfId="1" applyFont="1" applyFill="1" applyBorder="1" applyAlignment="1">
      <alignment horizontal="center" vertical="center"/>
    </xf>
    <xf numFmtId="0" fontId="2" fillId="10" borderId="0" xfId="0" applyFont="1" applyFill="1"/>
  </cellXfs>
  <cellStyles count="2">
    <cellStyle name="Hipervínculo" xfId="1" builtinId="8"/>
    <cellStyle name="Normal" xfId="0" builtinId="0"/>
  </cellStyles>
  <dxfs count="13">
    <dxf>
      <font>
        <b/>
        <color rgb="FF92400E"/>
      </font>
      <fill>
        <patternFill patternType="solid">
          <bgColor rgb="FFFFF7D6"/>
        </patternFill>
      </fill>
    </dxf>
    <dxf>
      <font>
        <b/>
        <color rgb="FF166534"/>
      </font>
      <fill>
        <patternFill>
          <bgColor rgb="FFE8F5EE"/>
        </patternFill>
      </fill>
    </dxf>
    <dxf>
      <font>
        <b/>
        <color rgb="FFB91C1C"/>
      </font>
      <fill>
        <patternFill>
          <bgColor rgb="FFFDECEC"/>
        </patternFill>
      </fill>
    </dxf>
    <dxf>
      <font>
        <b/>
        <color rgb="FFB91C1C"/>
      </font>
      <fill>
        <patternFill patternType="solid">
          <bgColor rgb="FFFDECEC"/>
        </patternFill>
      </fill>
    </dxf>
    <dxf>
      <font>
        <b/>
        <color rgb="FF92400E"/>
      </font>
      <fill>
        <patternFill patternType="solid">
          <bgColor rgb="FFFFF7D6"/>
        </patternFill>
      </fill>
    </dxf>
    <dxf>
      <font>
        <b/>
        <color rgb="FF166534"/>
      </font>
      <fill>
        <patternFill patternType="solid">
          <bgColor rgb="FFE8F5EE"/>
        </patternFill>
      </fill>
    </dxf>
    <dxf>
      <font>
        <b/>
        <color rgb="FF166534"/>
      </font>
      <fill>
        <patternFill patternType="solid">
          <bgColor rgb="FFE8F5EE"/>
        </patternFill>
      </fill>
    </dxf>
    <dxf>
      <font>
        <b/>
        <color rgb="FFB91C1C"/>
      </font>
      <fill>
        <patternFill patternType="solid">
          <bgColor rgb="FFFDECEC"/>
        </patternFill>
      </fill>
    </dxf>
    <dxf>
      <font>
        <b/>
        <color rgb="FF92400E"/>
      </font>
      <fill>
        <patternFill patternType="solid">
          <bgColor rgb="FFFFF7D6"/>
        </patternFill>
      </fill>
    </dxf>
    <dxf>
      <font>
        <b/>
        <color rgb="FF166534"/>
      </font>
      <fill>
        <patternFill>
          <bgColor rgb="FFE8F5EE"/>
        </patternFill>
      </fill>
    </dxf>
    <dxf>
      <font>
        <b/>
        <color rgb="FFB91C1C"/>
      </font>
      <fill>
        <patternFill>
          <bgColor rgb="FFFDECEC"/>
        </patternFill>
      </fill>
    </dxf>
    <dxf>
      <font>
        <color rgb="FFB91C1C"/>
      </font>
    </dxf>
    <dxf>
      <font>
        <color rgb="FFB91C1C"/>
      </font>
      <fill>
        <patternFill>
          <bgColor rgb="FFFDECEC"/>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c:style val="2"/>
  <c:chart>
    <c:autoTitleDeleted val="1"/>
    <c:plotArea>
      <c:layout/>
      <c:barChart>
        <c:barDir val="col"/>
        <c:grouping val="clustered"/>
        <c:varyColors val="0"/>
        <c:ser>
          <c:idx val="0"/>
          <c:order val="0"/>
          <c:tx>
            <c:v>Impacto en utilidad</c:v>
          </c:tx>
          <c:invertIfNegative val="1"/>
          <c:cat>
            <c:strRef>
              <c:f>'3. Análisis'!$H$21:$H$24</c:f>
              <c:strCache>
                <c:ptCount val="4"/>
                <c:pt idx="0">
                  <c:v>Ventas -20 %</c:v>
                </c:pt>
                <c:pt idx="1">
                  <c:v>Precio -10 %</c:v>
                </c:pt>
                <c:pt idx="2">
                  <c:v>Costo +10 %</c:v>
                </c:pt>
                <c:pt idx="3">
                  <c:v>Comisión +6 p.p.</c:v>
                </c:pt>
              </c:strCache>
            </c:strRef>
          </c:cat>
          <c:val>
            <c:numRef>
              <c:f>'3. Análisis'!$J$21:$J$24</c:f>
              <c:numCache>
                <c:formatCode>\$#,##0.00;[Red]\(\$#,##0.00\);\-</c:formatCode>
                <c:ptCount val="4"/>
                <c:pt idx="0">
                  <c:v>-380</c:v>
                </c:pt>
                <c:pt idx="1">
                  <c:v>-528</c:v>
                </c:pt>
                <c:pt idx="2">
                  <c:v>-300</c:v>
                </c:pt>
                <c:pt idx="3">
                  <c:v>-360</c:v>
                </c:pt>
              </c:numCache>
            </c:numRef>
          </c:val>
          <c:extLst>
            <c:ext xmlns:c16="http://schemas.microsoft.com/office/drawing/2014/chart" uri="{C3380CC4-5D6E-409C-BE32-E72D297353CC}">
              <c16:uniqueId val="{00000000-0089-43A6-A91A-40BEB5D4A768}"/>
            </c:ext>
          </c:extLst>
        </c:ser>
        <c:dLbls>
          <c:showLegendKey val="0"/>
          <c:showVal val="0"/>
          <c:showCatName val="0"/>
          <c:showSerName val="0"/>
          <c:showPercent val="0"/>
          <c:showBubbleSize val="0"/>
        </c:dLbls>
        <c:gapWidth val="150"/>
        <c:axId val="48650112"/>
        <c:axId val="48672768"/>
      </c:barChart>
      <c:catAx>
        <c:axId val="48650112"/>
        <c:scaling>
          <c:orientation val="minMax"/>
        </c:scaling>
        <c:delete val="0"/>
        <c:axPos val="b"/>
        <c:majorGridlines>
          <c:spPr>
            <a:ln w="9525">
              <a:solidFill>
                <a:srgbClr val="CCCCCC"/>
              </a:solidFill>
              <a:prstDash val="dash"/>
            </a:ln>
          </c:spPr>
        </c:majorGridlines>
        <c:numFmt formatCode="General" sourceLinked="1"/>
        <c:majorTickMark val="none"/>
        <c:minorTickMark val="none"/>
        <c:tickLblPos val="nextTo"/>
        <c:crossAx val="48672768"/>
        <c:crosses val="autoZero"/>
        <c:auto val="1"/>
        <c:lblAlgn val="ctr"/>
        <c:lblOffset val="100"/>
        <c:noMultiLvlLbl val="0"/>
      </c:catAx>
      <c:valAx>
        <c:axId val="48672768"/>
        <c:scaling>
          <c:orientation val="minMax"/>
        </c:scaling>
        <c:delete val="0"/>
        <c:axPos val="l"/>
        <c:majorGridlines>
          <c:spPr>
            <a:ln w="9525">
              <a:solidFill>
                <a:srgbClr val="CCCCCC"/>
              </a:solidFill>
              <a:prstDash val="dash"/>
            </a:ln>
          </c:spPr>
        </c:majorGridlines>
        <c:numFmt formatCode="\$#,##0.00;[Red]\(\$#,##0.00\);\-" sourceLinked="1"/>
        <c:majorTickMark val="none"/>
        <c:minorTickMark val="none"/>
        <c:tickLblPos val="nextTo"/>
        <c:crossAx val="48650112"/>
        <c:crosses val="autoZero"/>
        <c:crossBetween val="between"/>
      </c:valAx>
    </c:plotArea>
    <c:legend>
      <c:legendPos val="b"/>
      <c:overlay val="0"/>
    </c:legend>
    <c:plotVisOnly val="1"/>
    <c:dispBlanksAs val="zero"/>
    <c:showDLblsOverMax val="1"/>
  </c:chart>
  <c:spPr>
    <a:ln w="9525">
      <a:solidFill>
        <a:srgbClr val="D9D9D9"/>
      </a:solidFill>
      <a:prstDash val="solid"/>
    </a:ln>
  </c:spPr>
  <c:printSettings>
    <c:headerFooter/>
    <c:pageMargins b="0.75" l="0.7" r="0.7" t="0.75" header="0.3" footer="0.3"/>
    <c:pageSetup/>
  </c:printSettings>
</c:chartSpace>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twoCellAnchor editAs="oneCell">
    <xdr:from>
      <xdr:col>8</xdr:col>
      <xdr:colOff>0</xdr:colOff>
      <xdr:row>0</xdr:row>
      <xdr:rowOff>0</xdr:rowOff>
    </xdr:from>
    <xdr:to>
      <xdr:col>9</xdr:col>
      <xdr:colOff>1615732</xdr:colOff>
      <xdr:row>3</xdr:row>
      <xdr:rowOff>57150</xdr:rowOff>
    </xdr:to>
    <xdr:pic>
      <xdr:nvPicPr>
        <xdr:cNvPr id="2" name="Imagen 1">
          <a:extLst>
            <a:ext uri="{FF2B5EF4-FFF2-40B4-BE49-F238E27FC236}">
              <a16:creationId xmlns:a16="http://schemas.microsoft.com/office/drawing/2014/main" id="{E37BC4DC-4AA5-4CF6-8559-21ED58678992}"/>
            </a:ext>
          </a:extLst>
        </xdr:cNvPr>
        <xdr:cNvPicPr>
          <a:picLocks noChangeAspect="1"/>
        </xdr:cNvPicPr>
      </xdr:nvPicPr>
      <xdr:blipFill>
        <a:blip xmlns:r="http://schemas.openxmlformats.org/officeDocument/2006/relationships" r:embed="rId1"/>
        <a:stretch>
          <a:fillRect/>
        </a:stretch>
      </xdr:blipFill>
      <xdr:spPr>
        <a:xfrm>
          <a:off x="12734925" y="0"/>
          <a:ext cx="2091982" cy="62865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3</xdr:col>
      <xdr:colOff>0</xdr:colOff>
      <xdr:row>0</xdr:row>
      <xdr:rowOff>0</xdr:rowOff>
    </xdr:from>
    <xdr:to>
      <xdr:col>4</xdr:col>
      <xdr:colOff>1425232</xdr:colOff>
      <xdr:row>3</xdr:row>
      <xdr:rowOff>110490</xdr:rowOff>
    </xdr:to>
    <xdr:pic>
      <xdr:nvPicPr>
        <xdr:cNvPr id="2" name="Imagen 1">
          <a:extLst>
            <a:ext uri="{FF2B5EF4-FFF2-40B4-BE49-F238E27FC236}">
              <a16:creationId xmlns:a16="http://schemas.microsoft.com/office/drawing/2014/main" id="{6CEC3892-D522-49F0-A76D-0D65518AA719}"/>
            </a:ext>
          </a:extLst>
        </xdr:cNvPr>
        <xdr:cNvPicPr>
          <a:picLocks noChangeAspect="1"/>
        </xdr:cNvPicPr>
      </xdr:nvPicPr>
      <xdr:blipFill>
        <a:blip xmlns:r="http://schemas.openxmlformats.org/officeDocument/2006/relationships" r:embed="rId1"/>
        <a:stretch>
          <a:fillRect/>
        </a:stretch>
      </xdr:blipFill>
      <xdr:spPr>
        <a:xfrm>
          <a:off x="10477500" y="0"/>
          <a:ext cx="2095792" cy="62484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xdr:from>
      <xdr:col>7</xdr:col>
      <xdr:colOff>0</xdr:colOff>
      <xdr:row>38</xdr:row>
      <xdr:rowOff>0</xdr:rowOff>
    </xdr:from>
    <xdr:to>
      <xdr:col>12</xdr:col>
      <xdr:colOff>0</xdr:colOff>
      <xdr:row>56</xdr:row>
      <xdr:rowOff>0</xdr:rowOff>
    </xdr:to>
    <xdr:graphicFrame macro="">
      <xdr:nvGraphicFramePr>
        <xdr:cNvPr id="2" name="Chart">
          <a:extLst>
            <a:ext uri="{FF2B5EF4-FFF2-40B4-BE49-F238E27FC236}">
              <a16:creationId xmlns:a16="http://schemas.microsoft.com/office/drawing/2014/main" id="{00000000-0008-0000-02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hyperlink" Target="https://infoexperiencia.com/sistemas-premium/" TargetMode="Externa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hyperlink" Target="https://infoexperiencia.com/sistemas-premium/" TargetMode="Externa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60"/>
  <sheetViews>
    <sheetView tabSelected="1" workbookViewId="0">
      <selection activeCell="H11" sqref="H11"/>
    </sheetView>
  </sheetViews>
  <sheetFormatPr baseColWidth="10" defaultColWidth="8.796875" defaultRowHeight="13.8"/>
  <cols>
    <col min="1" max="1" width="18.8984375" style="28" bestFit="1" customWidth="1"/>
    <col min="2" max="2" width="37.19921875" style="28" bestFit="1" customWidth="1"/>
    <col min="3" max="3" width="41" style="28" bestFit="1" customWidth="1"/>
    <col min="4" max="8" width="14" style="28" customWidth="1"/>
    <col min="9" max="9" width="6.296875" style="28" customWidth="1"/>
    <col min="10" max="10" width="32.796875" style="28" customWidth="1"/>
    <col min="11" max="11" width="28.8984375" style="28" customWidth="1"/>
    <col min="12" max="16384" width="8.796875" style="28"/>
  </cols>
  <sheetData>
    <row r="1" spans="1:11" ht="15.15" customHeight="1">
      <c r="A1" s="27" t="s">
        <v>0</v>
      </c>
      <c r="B1" s="27"/>
      <c r="C1" s="27"/>
      <c r="D1" s="27"/>
      <c r="E1" s="27"/>
      <c r="F1" s="27"/>
      <c r="G1" s="27"/>
      <c r="H1" s="27"/>
    </row>
    <row r="2" spans="1:11" ht="15.15" customHeight="1">
      <c r="A2" s="27"/>
      <c r="B2" s="27"/>
      <c r="C2" s="27"/>
      <c r="D2" s="27"/>
      <c r="E2" s="27"/>
      <c r="F2" s="27"/>
      <c r="G2" s="27"/>
      <c r="H2" s="27"/>
    </row>
    <row r="3" spans="1:11" ht="15.15" customHeight="1">
      <c r="A3" s="29" t="s">
        <v>1</v>
      </c>
      <c r="B3" s="29"/>
      <c r="C3" s="29"/>
      <c r="D3" s="29"/>
      <c r="E3" s="29"/>
      <c r="F3" s="29"/>
      <c r="G3" s="29"/>
      <c r="H3" s="29"/>
    </row>
    <row r="4" spans="1:11" ht="15.15" customHeight="1" thickBot="1"/>
    <row r="5" spans="1:11" ht="15.15" customHeight="1">
      <c r="A5" s="30" t="s">
        <v>2</v>
      </c>
      <c r="B5" s="30"/>
      <c r="C5" s="30"/>
      <c r="D5" s="30"/>
      <c r="E5" s="30"/>
      <c r="F5" s="30"/>
      <c r="G5" s="30"/>
      <c r="H5" s="30"/>
      <c r="J5" s="37" t="s">
        <v>196</v>
      </c>
      <c r="K5" s="38"/>
    </row>
    <row r="6" spans="1:11" ht="22.35" customHeight="1">
      <c r="A6" s="31" t="s">
        <v>3</v>
      </c>
      <c r="B6" s="31"/>
      <c r="C6" s="31"/>
      <c r="D6" s="31"/>
      <c r="E6" s="31"/>
      <c r="F6" s="31"/>
      <c r="G6" s="31"/>
      <c r="H6" s="31"/>
      <c r="J6" s="39"/>
      <c r="K6" s="40"/>
    </row>
    <row r="7" spans="1:11" ht="22.35" customHeight="1" thickBot="1">
      <c r="A7" s="31"/>
      <c r="B7" s="31"/>
      <c r="C7" s="31"/>
      <c r="D7" s="31"/>
      <c r="E7" s="31"/>
      <c r="F7" s="31"/>
      <c r="G7" s="31"/>
      <c r="H7" s="31"/>
      <c r="J7" s="41"/>
      <c r="K7" s="42"/>
    </row>
    <row r="8" spans="1:11" ht="22.35" customHeight="1" thickBot="1">
      <c r="A8" s="31"/>
      <c r="B8" s="31"/>
      <c r="C8" s="31"/>
      <c r="D8" s="31"/>
      <c r="E8" s="31"/>
      <c r="F8" s="31"/>
      <c r="G8" s="31"/>
      <c r="H8" s="31"/>
      <c r="J8" s="43" t="s">
        <v>197</v>
      </c>
      <c r="K8" s="44"/>
    </row>
    <row r="9" spans="1:11" ht="15.15" customHeight="1"/>
    <row r="10" spans="1:11" ht="15.15" customHeight="1">
      <c r="A10" s="30" t="s">
        <v>4</v>
      </c>
      <c r="B10" s="30"/>
      <c r="C10" s="30"/>
      <c r="D10" s="30"/>
      <c r="E10" s="30"/>
      <c r="F10" s="30"/>
      <c r="G10" s="30"/>
      <c r="H10" s="30"/>
    </row>
    <row r="11" spans="1:11" ht="15.15" customHeight="1">
      <c r="A11" s="32" t="s">
        <v>5</v>
      </c>
      <c r="B11" s="33" t="s">
        <v>6</v>
      </c>
      <c r="C11" s="33" t="s">
        <v>7</v>
      </c>
      <c r="D11" s="33"/>
      <c r="E11" s="33"/>
      <c r="F11" s="33"/>
      <c r="G11" s="33"/>
      <c r="H11" s="33"/>
    </row>
    <row r="12" spans="1:11" ht="27.15" customHeight="1">
      <c r="A12" s="34" t="s">
        <v>8</v>
      </c>
      <c r="B12" s="35" t="s">
        <v>9</v>
      </c>
      <c r="C12" s="35" t="s">
        <v>10</v>
      </c>
      <c r="D12" s="35"/>
      <c r="E12" s="35"/>
      <c r="F12" s="35"/>
      <c r="G12" s="35"/>
      <c r="H12" s="35"/>
    </row>
    <row r="13" spans="1:11" ht="27.15" customHeight="1">
      <c r="A13" s="34" t="s">
        <v>11</v>
      </c>
      <c r="B13" s="35" t="s">
        <v>12</v>
      </c>
      <c r="C13" s="35" t="s">
        <v>13</v>
      </c>
      <c r="D13" s="35"/>
      <c r="E13" s="35"/>
      <c r="F13" s="35"/>
      <c r="G13" s="35"/>
      <c r="H13" s="35"/>
    </row>
    <row r="14" spans="1:11" ht="27.15" customHeight="1">
      <c r="A14" s="34" t="s">
        <v>14</v>
      </c>
      <c r="B14" s="35" t="s">
        <v>15</v>
      </c>
      <c r="C14" s="35" t="s">
        <v>16</v>
      </c>
      <c r="D14" s="35"/>
      <c r="E14" s="35"/>
      <c r="F14" s="35"/>
      <c r="G14" s="35"/>
      <c r="H14" s="35"/>
    </row>
    <row r="15" spans="1:11" ht="27.15" customHeight="1">
      <c r="A15" s="34" t="s">
        <v>17</v>
      </c>
      <c r="B15" s="35" t="s">
        <v>18</v>
      </c>
      <c r="C15" s="35" t="s">
        <v>19</v>
      </c>
      <c r="D15" s="35"/>
      <c r="E15" s="35"/>
      <c r="F15" s="35"/>
      <c r="G15" s="35"/>
      <c r="H15" s="35"/>
    </row>
    <row r="16" spans="1:11" ht="27.15" customHeight="1">
      <c r="A16" s="34" t="s">
        <v>20</v>
      </c>
      <c r="B16" s="35" t="s">
        <v>21</v>
      </c>
      <c r="C16" s="35" t="s">
        <v>22</v>
      </c>
      <c r="D16" s="35"/>
      <c r="E16" s="35"/>
      <c r="F16" s="35"/>
      <c r="G16" s="35"/>
      <c r="H16" s="35"/>
    </row>
    <row r="17" spans="1:8" ht="27.15" customHeight="1">
      <c r="A17" s="34" t="s">
        <v>23</v>
      </c>
      <c r="B17" s="35" t="s">
        <v>24</v>
      </c>
      <c r="C17" s="35" t="s">
        <v>25</v>
      </c>
      <c r="D17" s="35"/>
      <c r="E17" s="35"/>
      <c r="F17" s="35"/>
      <c r="G17" s="35"/>
      <c r="H17" s="35"/>
    </row>
    <row r="18" spans="1:8" ht="27.15" customHeight="1">
      <c r="A18" s="34" t="s">
        <v>26</v>
      </c>
      <c r="B18" s="35" t="s">
        <v>27</v>
      </c>
      <c r="C18" s="35" t="s">
        <v>28</v>
      </c>
      <c r="D18" s="35"/>
      <c r="E18" s="35"/>
      <c r="F18" s="35"/>
      <c r="G18" s="35"/>
      <c r="H18" s="35"/>
    </row>
    <row r="19" spans="1:8" ht="27.15" customHeight="1">
      <c r="A19" s="34" t="s">
        <v>29</v>
      </c>
      <c r="B19" s="35" t="s">
        <v>30</v>
      </c>
      <c r="C19" s="35" t="s">
        <v>31</v>
      </c>
      <c r="D19" s="35"/>
      <c r="E19" s="35"/>
      <c r="F19" s="35"/>
      <c r="G19" s="35"/>
      <c r="H19" s="35"/>
    </row>
    <row r="20" spans="1:8" ht="15.15" customHeight="1"/>
    <row r="21" spans="1:8" ht="15.15" customHeight="1">
      <c r="A21" s="30" t="s">
        <v>32</v>
      </c>
      <c r="B21" s="30"/>
      <c r="C21" s="30"/>
      <c r="D21" s="30"/>
      <c r="E21" s="30"/>
      <c r="F21" s="30"/>
      <c r="G21" s="30"/>
      <c r="H21" s="30"/>
    </row>
    <row r="22" spans="1:8" ht="15.15" customHeight="1">
      <c r="A22" s="33" t="s">
        <v>33</v>
      </c>
      <c r="B22" s="33" t="s">
        <v>34</v>
      </c>
      <c r="C22" s="33"/>
      <c r="D22" s="33"/>
      <c r="E22" s="33"/>
      <c r="F22" s="33"/>
      <c r="G22" s="33"/>
      <c r="H22" s="33"/>
    </row>
    <row r="23" spans="1:8" ht="36.75" customHeight="1">
      <c r="A23" s="35" t="s">
        <v>35</v>
      </c>
      <c r="B23" s="35" t="s">
        <v>36</v>
      </c>
      <c r="C23" s="35"/>
      <c r="D23" s="35"/>
      <c r="E23" s="35"/>
      <c r="F23" s="35"/>
      <c r="G23" s="35"/>
      <c r="H23" s="35"/>
    </row>
    <row r="24" spans="1:8" ht="36.75" customHeight="1">
      <c r="A24" s="35" t="s">
        <v>37</v>
      </c>
      <c r="B24" s="35" t="s">
        <v>38</v>
      </c>
      <c r="C24" s="35"/>
      <c r="D24" s="35"/>
      <c r="E24" s="35"/>
      <c r="F24" s="35"/>
      <c r="G24" s="35"/>
      <c r="H24" s="35"/>
    </row>
    <row r="25" spans="1:8" ht="36.75" customHeight="1">
      <c r="A25" s="35" t="s">
        <v>39</v>
      </c>
      <c r="B25" s="35" t="s">
        <v>40</v>
      </c>
      <c r="C25" s="35"/>
      <c r="D25" s="35"/>
      <c r="E25" s="35"/>
      <c r="F25" s="35"/>
      <c r="G25" s="35"/>
      <c r="H25" s="35"/>
    </row>
    <row r="26" spans="1:8" ht="36.75" customHeight="1">
      <c r="A26" s="35" t="s">
        <v>41</v>
      </c>
      <c r="B26" s="35" t="s">
        <v>42</v>
      </c>
      <c r="C26" s="35"/>
      <c r="D26" s="35"/>
      <c r="E26" s="35"/>
      <c r="F26" s="35"/>
      <c r="G26" s="35"/>
      <c r="H26" s="35"/>
    </row>
    <row r="27" spans="1:8" ht="15.15" customHeight="1"/>
    <row r="28" spans="1:8" ht="15.15" customHeight="1">
      <c r="A28" s="30" t="s">
        <v>43</v>
      </c>
      <c r="B28" s="30"/>
      <c r="C28" s="30"/>
      <c r="D28" s="30"/>
      <c r="E28" s="30"/>
      <c r="F28" s="30"/>
      <c r="G28" s="30"/>
      <c r="H28" s="30"/>
    </row>
    <row r="29" spans="1:8" ht="15.15" customHeight="1">
      <c r="A29" s="33" t="s">
        <v>44</v>
      </c>
      <c r="B29" s="33" t="s">
        <v>45</v>
      </c>
      <c r="C29" s="33"/>
      <c r="D29" s="33"/>
      <c r="E29" s="33"/>
      <c r="F29" s="33"/>
      <c r="G29" s="33"/>
      <c r="H29" s="33"/>
    </row>
    <row r="30" spans="1:8" ht="33.6" customHeight="1">
      <c r="A30" s="35" t="s">
        <v>46</v>
      </c>
      <c r="B30" s="35" t="s">
        <v>47</v>
      </c>
      <c r="C30" s="35"/>
      <c r="D30" s="35"/>
      <c r="E30" s="35"/>
      <c r="F30" s="35"/>
      <c r="G30" s="35"/>
      <c r="H30" s="35"/>
    </row>
    <row r="31" spans="1:8" ht="33.6" customHeight="1">
      <c r="A31" s="35" t="s">
        <v>48</v>
      </c>
      <c r="B31" s="35" t="s">
        <v>49</v>
      </c>
      <c r="C31" s="35"/>
      <c r="D31" s="35"/>
      <c r="E31" s="35"/>
      <c r="F31" s="35"/>
      <c r="G31" s="35"/>
      <c r="H31" s="35"/>
    </row>
    <row r="32" spans="1:8" ht="33.6" customHeight="1">
      <c r="A32" s="35" t="s">
        <v>50</v>
      </c>
      <c r="B32" s="35" t="s">
        <v>51</v>
      </c>
      <c r="C32" s="35"/>
      <c r="D32" s="35"/>
      <c r="E32" s="35"/>
      <c r="F32" s="35"/>
      <c r="G32" s="35"/>
      <c r="H32" s="35"/>
    </row>
    <row r="33" spans="1:8" ht="33.6" customHeight="1">
      <c r="A33" s="35" t="s">
        <v>52</v>
      </c>
      <c r="B33" s="35" t="s">
        <v>53</v>
      </c>
      <c r="C33" s="35"/>
      <c r="D33" s="35"/>
      <c r="E33" s="35"/>
      <c r="F33" s="35"/>
      <c r="G33" s="35"/>
      <c r="H33" s="35"/>
    </row>
    <row r="34" spans="1:8" ht="33.6" customHeight="1">
      <c r="A34" s="35" t="s">
        <v>54</v>
      </c>
      <c r="B34" s="35" t="s">
        <v>55</v>
      </c>
      <c r="C34" s="35"/>
      <c r="D34" s="35"/>
      <c r="E34" s="35"/>
      <c r="F34" s="35"/>
      <c r="G34" s="35"/>
      <c r="H34" s="35"/>
    </row>
    <row r="35" spans="1:8" ht="33.6" customHeight="1">
      <c r="A35" s="36" t="s">
        <v>56</v>
      </c>
      <c r="B35" s="36" t="s">
        <v>57</v>
      </c>
    </row>
    <row r="36" spans="1:8" ht="15.15" customHeight="1">
      <c r="A36" s="30" t="s">
        <v>58</v>
      </c>
      <c r="B36" s="30"/>
      <c r="C36" s="30"/>
      <c r="D36" s="30"/>
      <c r="E36" s="30"/>
      <c r="F36" s="30"/>
      <c r="G36" s="30"/>
      <c r="H36" s="30"/>
    </row>
    <row r="37" spans="1:8" ht="15.15" customHeight="1">
      <c r="A37" s="31" t="s">
        <v>59</v>
      </c>
      <c r="B37" s="31"/>
      <c r="C37" s="31"/>
      <c r="D37" s="31"/>
      <c r="E37" s="31"/>
      <c r="F37" s="31"/>
      <c r="G37" s="31"/>
      <c r="H37" s="31"/>
    </row>
    <row r="38" spans="1:8" ht="15.15" customHeight="1">
      <c r="A38" s="31" t="s">
        <v>60</v>
      </c>
      <c r="B38" s="31"/>
      <c r="C38" s="31"/>
      <c r="D38" s="31"/>
      <c r="E38" s="31"/>
      <c r="F38" s="31"/>
      <c r="G38" s="31"/>
      <c r="H38" s="31"/>
    </row>
    <row r="39" spans="1:8" ht="15.15" customHeight="1">
      <c r="A39" s="31" t="s">
        <v>61</v>
      </c>
      <c r="B39" s="31"/>
      <c r="C39" s="31"/>
      <c r="D39" s="31"/>
      <c r="E39" s="31"/>
      <c r="F39" s="31"/>
      <c r="G39" s="31"/>
      <c r="H39" s="31"/>
    </row>
    <row r="40" spans="1:8" ht="15.15" customHeight="1">
      <c r="A40" s="31" t="s">
        <v>62</v>
      </c>
      <c r="B40" s="31"/>
      <c r="C40" s="31"/>
      <c r="D40" s="31"/>
      <c r="E40" s="31"/>
      <c r="F40" s="31"/>
      <c r="G40" s="31"/>
      <c r="H40" s="31"/>
    </row>
    <row r="41" spans="1:8" ht="15.15" customHeight="1">
      <c r="A41" s="31" t="s">
        <v>63</v>
      </c>
      <c r="B41" s="31"/>
      <c r="C41" s="31"/>
      <c r="D41" s="31"/>
      <c r="E41" s="31"/>
      <c r="F41" s="31"/>
      <c r="G41" s="31"/>
      <c r="H41" s="31"/>
    </row>
    <row r="42" spans="1:8" ht="27.15" customHeight="1">
      <c r="A42" s="31" t="s">
        <v>64</v>
      </c>
      <c r="B42" s="31"/>
      <c r="C42" s="31"/>
      <c r="D42" s="31"/>
      <c r="E42" s="31"/>
      <c r="F42" s="31"/>
      <c r="G42" s="31"/>
      <c r="H42" s="31"/>
    </row>
    <row r="43" spans="1:8" ht="15.15" customHeight="1">
      <c r="A43" s="30" t="s">
        <v>65</v>
      </c>
      <c r="B43" s="30"/>
      <c r="C43" s="30"/>
      <c r="D43" s="30"/>
      <c r="E43" s="30"/>
      <c r="F43" s="30"/>
      <c r="G43" s="30"/>
      <c r="H43" s="30"/>
    </row>
    <row r="44" spans="1:8" ht="22.35" customHeight="1">
      <c r="A44" s="31" t="s">
        <v>66</v>
      </c>
      <c r="B44" s="31"/>
      <c r="C44" s="31"/>
      <c r="D44" s="31"/>
      <c r="E44" s="31"/>
      <c r="F44" s="31"/>
      <c r="G44" s="31"/>
      <c r="H44" s="31"/>
    </row>
    <row r="45" spans="1:8" ht="22.35" customHeight="1">
      <c r="A45" s="31"/>
      <c r="B45" s="31"/>
      <c r="C45" s="31"/>
      <c r="D45" s="31"/>
      <c r="E45" s="31"/>
      <c r="F45" s="31"/>
      <c r="G45" s="31"/>
      <c r="H45" s="31"/>
    </row>
    <row r="46" spans="1:8" ht="15.15" customHeight="1"/>
    <row r="47" spans="1:8" ht="15.15" customHeight="1"/>
    <row r="48" spans="1:8" ht="15.15" customHeight="1"/>
    <row r="49" s="28" customFormat="1" ht="15.15" customHeight="1"/>
    <row r="50" s="28" customFormat="1" ht="15.15" customHeight="1"/>
    <row r="51" s="28" customFormat="1" ht="15.15" customHeight="1"/>
    <row r="52" s="28" customFormat="1" ht="15.15" customHeight="1"/>
    <row r="53" s="28" customFormat="1" ht="15.15" customHeight="1"/>
    <row r="54" s="28" customFormat="1" ht="15.15" customHeight="1"/>
    <row r="55" s="28" customFormat="1" ht="15.15" customHeight="1"/>
    <row r="56" s="28" customFormat="1" ht="15.15" customHeight="1"/>
    <row r="57" s="28" customFormat="1" ht="15.15" customHeight="1"/>
    <row r="58" s="28" customFormat="1" ht="15.15" customHeight="1"/>
    <row r="59" s="28" customFormat="1" ht="15.15" customHeight="1"/>
    <row r="60" s="28" customFormat="1" ht="15.15" customHeight="1"/>
  </sheetData>
  <sheetProtection algorithmName="SHA-512" hashValue="SfldeiWqFwHIlfYR/BiC7QcMZ9X0ikIRFvoNSP95Qhd49uIw/EPOHAjEXD4XXAaAHgWBKcj1Nckkwy7yQx4PSQ==" saltValue="JYDgQaw2Yu1ZeT0RxdkbjQ==" spinCount="100000" sheet="1" objects="1" scenarios="1" formatCells="0" formatColumns="0" formatRows="0" insertColumns="0" sort="0" autoFilter="0" pivotTables="0"/>
  <mergeCells count="18">
    <mergeCell ref="J5:K7"/>
    <mergeCell ref="J8:K8"/>
    <mergeCell ref="A39:H39"/>
    <mergeCell ref="A40:H40"/>
    <mergeCell ref="A41:H41"/>
    <mergeCell ref="A43:H43"/>
    <mergeCell ref="A44:H45"/>
    <mergeCell ref="A42:H42"/>
    <mergeCell ref="A21:H21"/>
    <mergeCell ref="A28:H28"/>
    <mergeCell ref="A36:H36"/>
    <mergeCell ref="A37:H37"/>
    <mergeCell ref="A38:H38"/>
    <mergeCell ref="A1:H2"/>
    <mergeCell ref="A3:H3"/>
    <mergeCell ref="A5:H5"/>
    <mergeCell ref="A6:H8"/>
    <mergeCell ref="A10:H10"/>
  </mergeCells>
  <hyperlinks>
    <hyperlink ref="J8" r:id="rId1" xr:uid="{4099B59C-4D26-4642-9199-305D1B9DAAD1}"/>
  </hyperlinks>
  <pageMargins left="0.7" right="0.7" top="0.75" bottom="0.75" header="0.3" footer="0.3"/>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F35"/>
  <sheetViews>
    <sheetView workbookViewId="0">
      <selection activeCell="D13" sqref="D13"/>
    </sheetView>
  </sheetViews>
  <sheetFormatPr baseColWidth="10" defaultColWidth="8.796875" defaultRowHeight="13.8"/>
  <cols>
    <col min="1" max="1" width="24" style="28" customWidth="1"/>
    <col min="2" max="2" width="59.8984375" style="28" customWidth="1"/>
    <col min="3" max="3" width="53.59765625" style="28" customWidth="1"/>
    <col min="4" max="4" width="8.796875" style="28"/>
    <col min="5" max="5" width="38.5" style="28" customWidth="1"/>
    <col min="6" max="6" width="43.3984375" style="28" customWidth="1"/>
    <col min="7" max="16384" width="8.796875" style="28"/>
  </cols>
  <sheetData>
    <row r="1" spans="1:6">
      <c r="A1" s="27" t="s">
        <v>67</v>
      </c>
      <c r="B1" s="27"/>
      <c r="C1" s="27"/>
    </row>
    <row r="2" spans="1:6">
      <c r="A2" s="27"/>
      <c r="B2" s="27"/>
      <c r="C2" s="27"/>
    </row>
    <row r="3" spans="1:6">
      <c r="A3" s="45" t="s">
        <v>68</v>
      </c>
      <c r="B3" s="45"/>
      <c r="C3" s="45"/>
    </row>
    <row r="4" spans="1:6" ht="14.4" thickBot="1"/>
    <row r="5" spans="1:6" ht="34.799999999999997" customHeight="1">
      <c r="A5" s="33" t="s">
        <v>69</v>
      </c>
      <c r="B5" s="33" t="s">
        <v>70</v>
      </c>
      <c r="C5" s="33" t="s">
        <v>71</v>
      </c>
      <c r="E5" s="37" t="s">
        <v>196</v>
      </c>
      <c r="F5" s="38"/>
    </row>
    <row r="6" spans="1:6" ht="34.799999999999997" customHeight="1">
      <c r="A6" s="35" t="s">
        <v>72</v>
      </c>
      <c r="B6" s="35" t="s">
        <v>73</v>
      </c>
      <c r="C6" s="35" t="s">
        <v>74</v>
      </c>
      <c r="E6" s="39"/>
      <c r="F6" s="40"/>
    </row>
    <row r="7" spans="1:6" ht="34.799999999999997" customHeight="1" thickBot="1">
      <c r="A7" s="35" t="s">
        <v>75</v>
      </c>
      <c r="B7" s="35" t="s">
        <v>76</v>
      </c>
      <c r="C7" s="35" t="s">
        <v>77</v>
      </c>
      <c r="E7" s="41"/>
      <c r="F7" s="42"/>
    </row>
    <row r="8" spans="1:6" ht="17.399999999999999" thickBot="1">
      <c r="A8" s="35" t="s">
        <v>78</v>
      </c>
      <c r="B8" s="35" t="s">
        <v>79</v>
      </c>
      <c r="C8" s="35" t="s">
        <v>80</v>
      </c>
      <c r="E8" s="43" t="s">
        <v>197</v>
      </c>
      <c r="F8" s="44"/>
    </row>
    <row r="9" spans="1:6">
      <c r="A9" s="35" t="s">
        <v>81</v>
      </c>
      <c r="B9" s="35" t="s">
        <v>82</v>
      </c>
      <c r="C9" s="35" t="s">
        <v>83</v>
      </c>
    </row>
    <row r="10" spans="1:6">
      <c r="A10" s="35" t="s">
        <v>84</v>
      </c>
      <c r="B10" s="35" t="s">
        <v>85</v>
      </c>
      <c r="C10" s="35" t="s">
        <v>86</v>
      </c>
    </row>
    <row r="11" spans="1:6">
      <c r="A11" s="35" t="s">
        <v>87</v>
      </c>
      <c r="B11" s="35" t="s">
        <v>88</v>
      </c>
      <c r="C11" s="35" t="s">
        <v>89</v>
      </c>
    </row>
    <row r="12" spans="1:6">
      <c r="A12" s="35" t="s">
        <v>90</v>
      </c>
      <c r="B12" s="35" t="s">
        <v>91</v>
      </c>
      <c r="C12" s="35" t="s">
        <v>92</v>
      </c>
    </row>
    <row r="13" spans="1:6">
      <c r="A13" s="35" t="s">
        <v>93</v>
      </c>
      <c r="B13" s="35" t="s">
        <v>94</v>
      </c>
      <c r="C13" s="35" t="s">
        <v>95</v>
      </c>
    </row>
    <row r="14" spans="1:6">
      <c r="A14" s="35" t="s">
        <v>96</v>
      </c>
      <c r="B14" s="35" t="s">
        <v>97</v>
      </c>
      <c r="C14" s="35" t="s">
        <v>98</v>
      </c>
    </row>
    <row r="15" spans="1:6">
      <c r="A15" s="35" t="s">
        <v>99</v>
      </c>
      <c r="B15" s="35" t="s">
        <v>100</v>
      </c>
      <c r="C15" s="35" t="s">
        <v>101</v>
      </c>
    </row>
    <row r="16" spans="1:6">
      <c r="A16" s="35" t="s">
        <v>102</v>
      </c>
      <c r="B16" s="35" t="s">
        <v>103</v>
      </c>
      <c r="C16" s="35" t="s">
        <v>104</v>
      </c>
    </row>
    <row r="17" spans="1:3">
      <c r="A17" s="35" t="s">
        <v>105</v>
      </c>
      <c r="B17" s="35" t="s">
        <v>106</v>
      </c>
      <c r="C17" s="35" t="s">
        <v>107</v>
      </c>
    </row>
    <row r="18" spans="1:3">
      <c r="A18" s="35" t="s">
        <v>108</v>
      </c>
      <c r="B18" s="35" t="s">
        <v>109</v>
      </c>
      <c r="C18" s="35" t="s">
        <v>110</v>
      </c>
    </row>
    <row r="19" spans="1:3" ht="26.4">
      <c r="A19" s="35" t="s">
        <v>111</v>
      </c>
      <c r="B19" s="35" t="s">
        <v>112</v>
      </c>
      <c r="C19" s="35" t="s">
        <v>113</v>
      </c>
    </row>
    <row r="20" spans="1:3">
      <c r="A20" s="35" t="s">
        <v>114</v>
      </c>
      <c r="B20" s="35" t="s">
        <v>115</v>
      </c>
      <c r="C20" s="35" t="s">
        <v>116</v>
      </c>
    </row>
    <row r="21" spans="1:3">
      <c r="A21" s="35" t="s">
        <v>117</v>
      </c>
      <c r="B21" s="35" t="s">
        <v>118</v>
      </c>
      <c r="C21" s="35" t="s">
        <v>119</v>
      </c>
    </row>
    <row r="22" spans="1:3">
      <c r="A22" s="35" t="s">
        <v>120</v>
      </c>
      <c r="B22" s="35" t="s">
        <v>121</v>
      </c>
      <c r="C22" s="35" t="s">
        <v>122</v>
      </c>
    </row>
    <row r="23" spans="1:3" ht="26.4">
      <c r="A23" s="35" t="s">
        <v>123</v>
      </c>
      <c r="B23" s="35" t="s">
        <v>124</v>
      </c>
      <c r="C23" s="35" t="s">
        <v>125</v>
      </c>
    </row>
    <row r="24" spans="1:3">
      <c r="A24" s="35" t="s">
        <v>126</v>
      </c>
      <c r="B24" s="35" t="s">
        <v>127</v>
      </c>
      <c r="C24" s="35" t="s">
        <v>128</v>
      </c>
    </row>
    <row r="25" spans="1:3">
      <c r="A25" s="35" t="s">
        <v>129</v>
      </c>
      <c r="B25" s="35" t="s">
        <v>130</v>
      </c>
      <c r="C25" s="35" t="s">
        <v>131</v>
      </c>
    </row>
    <row r="26" spans="1:3" ht="26.4">
      <c r="A26" s="35" t="s">
        <v>132</v>
      </c>
      <c r="B26" s="35" t="s">
        <v>133</v>
      </c>
      <c r="C26" s="35" t="s">
        <v>134</v>
      </c>
    </row>
    <row r="27" spans="1:3" ht="26.4">
      <c r="A27" s="35" t="s">
        <v>135</v>
      </c>
      <c r="B27" s="35" t="s">
        <v>136</v>
      </c>
      <c r="C27" s="35" t="s">
        <v>137</v>
      </c>
    </row>
    <row r="28" spans="1:3" ht="26.4">
      <c r="A28" s="35" t="s">
        <v>138</v>
      </c>
      <c r="B28" s="35" t="s">
        <v>139</v>
      </c>
      <c r="C28" s="35" t="s">
        <v>140</v>
      </c>
    </row>
    <row r="29" spans="1:3" ht="26.4">
      <c r="A29" s="35" t="s">
        <v>141</v>
      </c>
      <c r="B29" s="35" t="s">
        <v>142</v>
      </c>
      <c r="C29" s="35" t="s">
        <v>143</v>
      </c>
    </row>
    <row r="30" spans="1:3">
      <c r="A30" s="35" t="s">
        <v>144</v>
      </c>
      <c r="B30" s="35" t="s">
        <v>145</v>
      </c>
      <c r="C30" s="35" t="s">
        <v>146</v>
      </c>
    </row>
    <row r="31" spans="1:3">
      <c r="A31" s="35" t="s">
        <v>48</v>
      </c>
      <c r="B31" s="35" t="s">
        <v>147</v>
      </c>
      <c r="C31" s="35" t="s">
        <v>148</v>
      </c>
    </row>
    <row r="32" spans="1:3" ht="26.4">
      <c r="A32" s="35" t="s">
        <v>50</v>
      </c>
      <c r="B32" s="35" t="s">
        <v>149</v>
      </c>
      <c r="C32" s="35" t="s">
        <v>150</v>
      </c>
    </row>
    <row r="33" spans="1:3" ht="26.4">
      <c r="A33" s="35" t="s">
        <v>151</v>
      </c>
      <c r="B33" s="35" t="s">
        <v>152</v>
      </c>
      <c r="C33" s="35" t="s">
        <v>153</v>
      </c>
    </row>
    <row r="34" spans="1:3">
      <c r="A34" s="35" t="s">
        <v>154</v>
      </c>
      <c r="B34" s="35" t="s">
        <v>155</v>
      </c>
      <c r="C34" s="35" t="s">
        <v>156</v>
      </c>
    </row>
    <row r="35" spans="1:3">
      <c r="A35" s="35" t="s">
        <v>56</v>
      </c>
      <c r="B35" s="35" t="s">
        <v>157</v>
      </c>
      <c r="C35" s="35" t="s">
        <v>158</v>
      </c>
    </row>
  </sheetData>
  <sheetProtection algorithmName="SHA-512" hashValue="1z2YVjoI4NqS1h0HKKs23vWnZJ1lbkHBpIFS3dRSAqXojGupIGDfix4vm3tWRD/dThqlHRvVmTrRi8gNQ8QQSA==" saltValue="F2f0RRX828hlXujNRzHL6Q==" spinCount="100000" sheet="1" objects="1" scenarios="1" formatCells="0" formatColumns="0" formatRows="0" insertColumns="0" sort="0" autoFilter="0" pivotTables="0"/>
  <mergeCells count="4">
    <mergeCell ref="A1:C2"/>
    <mergeCell ref="A3:C3"/>
    <mergeCell ref="E5:F7"/>
    <mergeCell ref="E8:F8"/>
  </mergeCells>
  <hyperlinks>
    <hyperlink ref="E8" r:id="rId1" xr:uid="{F02F449B-C0DD-4C13-9D28-7175CDC7FC7E}"/>
  </hyperlinks>
  <pageMargins left="0.7" right="0.7" top="0.75" bottom="0.75" header="0.3" footer="0.3"/>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L60"/>
  <sheetViews>
    <sheetView workbookViewId="0">
      <selection sqref="A1:L2"/>
    </sheetView>
  </sheetViews>
  <sheetFormatPr baseColWidth="10" defaultColWidth="8.796875" defaultRowHeight="13.8"/>
  <cols>
    <col min="1" max="1" width="24" customWidth="1"/>
    <col min="2" max="2" width="15" customWidth="1"/>
    <col min="3" max="3" width="16" customWidth="1"/>
    <col min="4" max="4" width="17" customWidth="1"/>
    <col min="5" max="5" width="23" customWidth="1"/>
    <col min="6" max="6" width="19" customWidth="1"/>
    <col min="7" max="7" width="3" customWidth="1"/>
    <col min="8" max="8" width="22" customWidth="1"/>
    <col min="9" max="12" width="16" customWidth="1"/>
  </cols>
  <sheetData>
    <row r="1" spans="1:12" ht="15.15" customHeight="1">
      <c r="A1" s="19" t="s">
        <v>159</v>
      </c>
      <c r="B1" s="19"/>
      <c r="C1" s="19"/>
      <c r="D1" s="19"/>
      <c r="E1" s="19"/>
      <c r="F1" s="19"/>
      <c r="G1" s="19"/>
      <c r="H1" s="19"/>
      <c r="I1" s="19"/>
      <c r="J1" s="19"/>
      <c r="K1" s="19"/>
      <c r="L1" s="19"/>
    </row>
    <row r="2" spans="1:12" ht="15.15" customHeight="1">
      <c r="A2" s="19"/>
      <c r="B2" s="19"/>
      <c r="C2" s="19"/>
      <c r="D2" s="19"/>
      <c r="E2" s="19"/>
      <c r="F2" s="19"/>
      <c r="G2" s="19"/>
      <c r="H2" s="19"/>
      <c r="I2" s="19"/>
      <c r="J2" s="19"/>
      <c r="K2" s="19"/>
      <c r="L2" s="19"/>
    </row>
    <row r="3" spans="1:12" ht="15.15" customHeight="1">
      <c r="A3" s="20" t="s">
        <v>160</v>
      </c>
      <c r="B3" s="20"/>
      <c r="C3" s="20"/>
      <c r="D3" s="20"/>
      <c r="E3" s="20"/>
      <c r="F3" s="20"/>
      <c r="G3" s="20"/>
      <c r="H3" s="20"/>
      <c r="I3" s="20"/>
      <c r="J3" s="20"/>
      <c r="K3" s="20"/>
      <c r="L3" s="20"/>
    </row>
    <row r="4" spans="1:12" ht="15.15" customHeight="1">
      <c r="A4" s="2"/>
      <c r="B4" s="2"/>
      <c r="C4" s="2"/>
      <c r="D4" s="2"/>
      <c r="E4" s="2"/>
      <c r="F4" s="2"/>
      <c r="G4" s="2"/>
      <c r="H4" s="2"/>
      <c r="I4" s="2"/>
      <c r="J4" s="2"/>
      <c r="K4" s="2"/>
      <c r="L4" s="2"/>
    </row>
    <row r="5" spans="1:12" ht="15.15" customHeight="1">
      <c r="A5" s="21" t="s">
        <v>161</v>
      </c>
      <c r="B5" s="21"/>
      <c r="C5" s="21"/>
      <c r="D5" s="21"/>
      <c r="E5" s="21" t="s">
        <v>162</v>
      </c>
      <c r="F5" s="21"/>
      <c r="G5" s="21"/>
      <c r="H5" s="21"/>
      <c r="I5" s="21" t="s">
        <v>163</v>
      </c>
      <c r="J5" s="21"/>
      <c r="K5" s="21"/>
      <c r="L5" s="21"/>
    </row>
    <row r="6" spans="1:12" ht="19.2" customHeight="1">
      <c r="A6" s="3" t="s">
        <v>164</v>
      </c>
      <c r="B6" s="22" t="s">
        <v>165</v>
      </c>
      <c r="C6" s="22"/>
      <c r="D6" s="22"/>
      <c r="E6" s="3" t="s">
        <v>105</v>
      </c>
      <c r="F6" s="9">
        <f>IF($F$16&lt;&gt;"OK","",B10*B11)</f>
        <v>6000</v>
      </c>
      <c r="G6" s="2"/>
      <c r="H6" s="2"/>
      <c r="I6" s="13" t="s">
        <v>166</v>
      </c>
      <c r="J6" s="13" t="s">
        <v>167</v>
      </c>
      <c r="K6" s="2"/>
      <c r="L6" s="2"/>
    </row>
    <row r="7" spans="1:12" ht="19.2" customHeight="1">
      <c r="A7" s="3" t="s">
        <v>168</v>
      </c>
      <c r="B7" s="22" t="s">
        <v>169</v>
      </c>
      <c r="C7" s="22"/>
      <c r="D7" s="22"/>
      <c r="E7" s="3" t="s">
        <v>108</v>
      </c>
      <c r="F7" s="9">
        <f>IF($F$16&lt;&gt;"OK","",B10*B13)</f>
        <v>7.1999999999999993</v>
      </c>
      <c r="G7" s="2"/>
      <c r="H7" s="2"/>
      <c r="I7" s="3" t="s">
        <v>170</v>
      </c>
      <c r="J7" s="9">
        <f>F10</f>
        <v>700</v>
      </c>
      <c r="K7" s="2"/>
      <c r="L7" s="2"/>
    </row>
    <row r="8" spans="1:12" ht="19.2" customHeight="1">
      <c r="A8" s="3" t="s">
        <v>171</v>
      </c>
      <c r="B8" s="4">
        <v>6</v>
      </c>
      <c r="C8" s="5"/>
      <c r="D8" s="5"/>
      <c r="E8" s="3" t="s">
        <v>172</v>
      </c>
      <c r="F8" s="9">
        <f>IF($F$16&lt;&gt;"OK","",B10-B12-F7-B14)</f>
        <v>19</v>
      </c>
      <c r="G8" s="2"/>
      <c r="H8" s="2"/>
      <c r="I8" s="3" t="s">
        <v>173</v>
      </c>
      <c r="J8" s="10">
        <f>F11</f>
        <v>2.1428571428571428</v>
      </c>
      <c r="K8" s="2"/>
      <c r="L8" s="2"/>
    </row>
    <row r="9" spans="1:12" ht="19.2" customHeight="1">
      <c r="A9" s="3"/>
      <c r="B9" s="5"/>
      <c r="C9" s="5"/>
      <c r="D9" s="5"/>
      <c r="E9" s="3" t="s">
        <v>114</v>
      </c>
      <c r="F9" s="9">
        <f>IF($F$16&lt;&gt;"OK","",F8*B11)</f>
        <v>1900</v>
      </c>
      <c r="G9" s="2"/>
      <c r="H9" s="2"/>
      <c r="I9" s="3" t="s">
        <v>174</v>
      </c>
      <c r="J9" s="9">
        <f>F13</f>
        <v>52.04545454545454</v>
      </c>
      <c r="K9" s="2"/>
      <c r="L9" s="2"/>
    </row>
    <row r="10" spans="1:12" ht="19.2" customHeight="1">
      <c r="A10" s="3" t="s">
        <v>81</v>
      </c>
      <c r="B10" s="6">
        <v>60</v>
      </c>
      <c r="C10" s="5"/>
      <c r="D10" s="5"/>
      <c r="E10" s="3" t="s">
        <v>117</v>
      </c>
      <c r="F10" s="9">
        <f>IF($F$16&lt;&gt;"OK","",F9-B15)</f>
        <v>700</v>
      </c>
      <c r="G10" s="2"/>
      <c r="H10" s="2"/>
      <c r="I10" s="17" t="s">
        <v>144</v>
      </c>
      <c r="J10" s="18" t="str">
        <f>F16</f>
        <v>OK</v>
      </c>
      <c r="K10" s="2"/>
      <c r="L10" s="2"/>
    </row>
    <row r="11" spans="1:12" ht="19.2" customHeight="1">
      <c r="A11" s="3" t="s">
        <v>175</v>
      </c>
      <c r="B11" s="7">
        <v>100</v>
      </c>
      <c r="C11" s="5"/>
      <c r="D11" s="5"/>
      <c r="E11" s="3" t="s">
        <v>176</v>
      </c>
      <c r="F11" s="10">
        <f>IF($F$16&lt;&gt;"OK","",IF(F10&gt;0,IF(B16=0,0,B16/F10),""))</f>
        <v>2.1428571428571428</v>
      </c>
      <c r="G11" s="2"/>
      <c r="H11" s="2"/>
      <c r="I11" s="23" t="str">
        <f>IF(F16="FALTA INFORMACIÓN","FALTA INFORMACIÓN: completa todos los datos obligatorios en azul antes de interpretar.",IF(F16="REVISAR","REVISAR: corrige los campos numéricos o valores fuera de rango antes de continuar.",IF(F15="Sí","El caso base cumple el objetivo definido. Revisa ahora las pruebas de sensibilidad para identificar qué variable puede romperlo.","El caso base no cumple el objetivo definido. Revisa los supuestos antes de analizar variaciones.")))</f>
        <v>El caso base cumple el objetivo definido. Revisa ahora las pruebas de sensibilidad para identificar qué variable puede romperlo.</v>
      </c>
      <c r="J11" s="23"/>
      <c r="K11" s="23"/>
      <c r="L11" s="23"/>
    </row>
    <row r="12" spans="1:12" ht="19.2" customHeight="1">
      <c r="A12" s="3" t="s">
        <v>87</v>
      </c>
      <c r="B12" s="6">
        <v>30</v>
      </c>
      <c r="C12" s="5"/>
      <c r="D12" s="5"/>
      <c r="E12" s="3" t="s">
        <v>177</v>
      </c>
      <c r="F12" s="10">
        <f>IF($F$16&lt;&gt;"OK","",IF(F8&gt;0,B15/F8,""))</f>
        <v>63.157894736842103</v>
      </c>
      <c r="G12" s="2"/>
      <c r="H12" s="2"/>
      <c r="I12" s="23"/>
      <c r="J12" s="23"/>
      <c r="K12" s="23"/>
      <c r="L12" s="23"/>
    </row>
    <row r="13" spans="1:12" ht="19.2" customHeight="1">
      <c r="A13" s="3" t="s">
        <v>90</v>
      </c>
      <c r="B13" s="8">
        <v>0.12</v>
      </c>
      <c r="C13" s="5"/>
      <c r="D13" s="5"/>
      <c r="E13" s="3" t="s">
        <v>132</v>
      </c>
      <c r="F13" s="9">
        <f>IF($F$16&lt;&gt;"OK","",IF(AND(B11&gt;0,B13&lt;1),(B12+B14+B15/B11)/(1-B13),""))</f>
        <v>52.04545454545454</v>
      </c>
      <c r="G13" s="2"/>
      <c r="H13" s="2"/>
      <c r="I13" s="23"/>
      <c r="J13" s="23"/>
      <c r="K13" s="23"/>
      <c r="L13" s="23"/>
    </row>
    <row r="14" spans="1:12" ht="19.2" customHeight="1">
      <c r="A14" s="3" t="s">
        <v>96</v>
      </c>
      <c r="B14" s="6">
        <v>3.8</v>
      </c>
      <c r="C14" s="5"/>
      <c r="D14" s="5"/>
      <c r="E14" s="3" t="s">
        <v>135</v>
      </c>
      <c r="F14" s="11">
        <f>IF($F$16&lt;&gt;"OK","",IF(B10&gt;0,1-F13/B10,""))</f>
        <v>0.13257575757575768</v>
      </c>
      <c r="G14" s="2"/>
      <c r="H14" s="2"/>
      <c r="I14" s="2"/>
      <c r="J14" s="2"/>
      <c r="K14" s="2"/>
      <c r="L14" s="2"/>
    </row>
    <row r="15" spans="1:12" ht="19.2" customHeight="1">
      <c r="A15" s="3" t="s">
        <v>99</v>
      </c>
      <c r="B15" s="6">
        <v>1200</v>
      </c>
      <c r="C15" s="5"/>
      <c r="D15" s="5"/>
      <c r="E15" s="3" t="s">
        <v>178</v>
      </c>
      <c r="F15" s="12" t="str">
        <f>IF(F16="FALTA INFORMACIÓN","FALTA INFORMACIÓN",IF(F16="REVISAR","REVISAR",IF(AND(F10&gt;0,OR(B16=0,F11&lt;=B8)),"Sí","No")))</f>
        <v>Sí</v>
      </c>
      <c r="G15" s="2"/>
      <c r="H15" s="2"/>
      <c r="I15" s="2"/>
      <c r="J15" s="2"/>
      <c r="K15" s="2"/>
      <c r="L15" s="2"/>
    </row>
    <row r="16" spans="1:12" ht="19.2" customHeight="1">
      <c r="A16" s="3" t="s">
        <v>102</v>
      </c>
      <c r="B16" s="6">
        <v>1500</v>
      </c>
      <c r="C16" s="5"/>
      <c r="D16" s="5"/>
      <c r="E16" s="17" t="s">
        <v>144</v>
      </c>
      <c r="F16" s="18" t="str">
        <f>IF(OR(B6="",B7="",AND(NOT(ISNUMBER(B8)),B8=""),AND(NOT(ISNUMBER(B10)),B10=""),AND(NOT(ISNUMBER(B11)),B11=""),AND(NOT(ISNUMBER(B12)),B12=""),AND(NOT(ISNUMBER(B13)),B13=""),AND(NOT(ISNUMBER(B14)),B14=""),AND(NOT(ISNUMBER(B15)),B15=""),AND(NOT(ISNUMBER(B16)),B16="")),"FALTA INFORMACIÓN",IF(OR(NOT(ISNUMBER(B8)),NOT(ISNUMBER(B10)),NOT(ISNUMBER(B11)),NOT(ISNUMBER(B12)),NOT(ISNUMBER(B13)),NOT(ISNUMBER(B14)),NOT(ISNUMBER(B15)),NOT(ISNUMBER(B16)),B8&lt;=0,B10&lt;=0,B11&lt;=0,B12&lt;0,B13&lt;0,B13&gt;=1,B14&lt;0,B15&lt;0,B16&lt;0),"REVISAR","OK"))</f>
        <v>OK</v>
      </c>
      <c r="G16" s="2"/>
      <c r="H16" s="2"/>
      <c r="I16" s="2"/>
      <c r="J16" s="2"/>
      <c r="K16" s="2"/>
      <c r="L16" s="2"/>
    </row>
    <row r="17" spans="1:12" ht="15.15" customHeight="1">
      <c r="A17" s="2"/>
      <c r="B17" s="2"/>
      <c r="C17" s="2"/>
      <c r="D17" s="2"/>
      <c r="E17" s="2"/>
      <c r="F17" s="2"/>
      <c r="G17" s="2"/>
      <c r="H17" s="2"/>
      <c r="I17" s="2"/>
      <c r="J17" s="2"/>
      <c r="K17" s="2"/>
      <c r="L17" s="2"/>
    </row>
    <row r="18" spans="1:12" ht="15.15" customHeight="1">
      <c r="A18" s="24" t="s">
        <v>179</v>
      </c>
      <c r="B18" s="24"/>
      <c r="C18" s="24"/>
      <c r="D18" s="24"/>
      <c r="E18" s="24"/>
      <c r="F18" s="24"/>
      <c r="G18" s="24"/>
      <c r="H18" s="24"/>
      <c r="I18" s="24"/>
      <c r="J18" s="24"/>
      <c r="K18" s="24"/>
      <c r="L18" s="24"/>
    </row>
    <row r="19" spans="1:12" ht="15.15" customHeight="1">
      <c r="A19" s="2"/>
      <c r="B19" s="2"/>
      <c r="C19" s="2"/>
      <c r="D19" s="2"/>
      <c r="E19" s="2"/>
      <c r="F19" s="2"/>
      <c r="G19" s="2"/>
      <c r="H19" s="2"/>
      <c r="I19" s="2"/>
      <c r="J19" s="2"/>
      <c r="K19" s="2"/>
      <c r="L19" s="2"/>
    </row>
    <row r="20" spans="1:12" ht="15.15" customHeight="1">
      <c r="A20" s="14" t="s">
        <v>78</v>
      </c>
      <c r="B20" s="14" t="s">
        <v>151</v>
      </c>
      <c r="C20" s="14" t="s">
        <v>154</v>
      </c>
      <c r="D20" s="14" t="s">
        <v>117</v>
      </c>
      <c r="E20" s="14" t="s">
        <v>120</v>
      </c>
      <c r="F20" s="14" t="s">
        <v>180</v>
      </c>
      <c r="G20" s="2"/>
      <c r="H20" s="14" t="s">
        <v>138</v>
      </c>
      <c r="I20" s="14" t="s">
        <v>181</v>
      </c>
      <c r="J20" s="14" t="s">
        <v>182</v>
      </c>
      <c r="K20" s="14" t="s">
        <v>173</v>
      </c>
      <c r="L20" s="14" t="s">
        <v>183</v>
      </c>
    </row>
    <row r="21" spans="1:12" ht="17.55" customHeight="1">
      <c r="A21" s="3" t="s">
        <v>84</v>
      </c>
      <c r="B21" s="8">
        <v>-0.2</v>
      </c>
      <c r="C21" s="15">
        <f>IF(OR($F$16&lt;&gt;"OK",NOT(ISNUMBER(B21)),B21&lt;-1,B21&gt;10),"REVISAR",$B$11*(1+B21))</f>
        <v>80</v>
      </c>
      <c r="D21" s="9">
        <f>IF(NOT(ISNUMBER(C21)),"REVISAR",C21*$F$8-$B$15)</f>
        <v>320</v>
      </c>
      <c r="E21" s="9">
        <f t="shared" ref="E21:E40" si="0">IF(OR(NOT(ISNUMBER(D21)),NOT(ISNUMBER($F$10))),"REVISAR",D21-$F$10)</f>
        <v>-380</v>
      </c>
      <c r="F21" s="10">
        <f t="shared" ref="F21:F40" si="1">IF(NOT(ISNUMBER(D21)),"REVISAR",IF(D21&gt;0,$B$16/D21,""))</f>
        <v>4.6875</v>
      </c>
      <c r="G21" s="2"/>
      <c r="H21" s="3" t="s">
        <v>184</v>
      </c>
      <c r="I21" s="9">
        <f>D21</f>
        <v>320</v>
      </c>
      <c r="J21" s="9">
        <f>E21</f>
        <v>-380</v>
      </c>
      <c r="K21" s="10">
        <f>F21</f>
        <v>4.6875</v>
      </c>
      <c r="L21" s="16" t="str">
        <f>IF($F$16&lt;&gt;"OK","REVISAR",IF(NOT(ISNUMBER(I21)),"REVISAR",IF(I21&lt;=0,"No cumple",IF(AND(ISNUMBER(K21),OR($B$16=0,K21&lt;=$B$8)),"Cumple","No cumple"))))</f>
        <v>Cumple</v>
      </c>
    </row>
    <row r="22" spans="1:12" ht="17.55" customHeight="1">
      <c r="A22" s="3" t="s">
        <v>84</v>
      </c>
      <c r="B22" s="8">
        <v>-0.1</v>
      </c>
      <c r="C22" s="15">
        <f>IF(OR($F$16&lt;&gt;"OK",NOT(ISNUMBER(B22)),B22&lt;-1,B22&gt;10),"REVISAR",$B$11*(1+B22))</f>
        <v>90</v>
      </c>
      <c r="D22" s="9">
        <f>IF(NOT(ISNUMBER(C22)),"REVISAR",C22*$F$8-$B$15)</f>
        <v>510</v>
      </c>
      <c r="E22" s="9">
        <f t="shared" si="0"/>
        <v>-190</v>
      </c>
      <c r="F22" s="10">
        <f t="shared" si="1"/>
        <v>2.9411764705882355</v>
      </c>
      <c r="G22" s="2"/>
      <c r="H22" s="3" t="s">
        <v>185</v>
      </c>
      <c r="I22" s="9">
        <f>D26</f>
        <v>172</v>
      </c>
      <c r="J22" s="9">
        <f>E26</f>
        <v>-528</v>
      </c>
      <c r="K22" s="10">
        <f>F26</f>
        <v>8.720930232558139</v>
      </c>
      <c r="L22" s="16" t="str">
        <f>IF($F$16&lt;&gt;"OK","REVISAR",IF(NOT(ISNUMBER(I22)),"REVISAR",IF(I22&lt;=0,"No cumple",IF(AND(ISNUMBER(K22),OR($B$16=0,K22&lt;=$B$8)),"Cumple","No cumple"))))</f>
        <v>No cumple</v>
      </c>
    </row>
    <row r="23" spans="1:12" ht="17.55" customHeight="1">
      <c r="A23" s="3" t="s">
        <v>84</v>
      </c>
      <c r="B23" s="8">
        <v>0</v>
      </c>
      <c r="C23" s="15">
        <f>IF(OR($F$16&lt;&gt;"OK",NOT(ISNUMBER(B23)),B23&lt;-1,B23&gt;10),"REVISAR",$B$11*(1+B23))</f>
        <v>100</v>
      </c>
      <c r="D23" s="9">
        <f>IF(NOT(ISNUMBER(C23)),"REVISAR",C23*$F$8-$B$15)</f>
        <v>700</v>
      </c>
      <c r="E23" s="9">
        <f t="shared" si="0"/>
        <v>0</v>
      </c>
      <c r="F23" s="10">
        <f t="shared" si="1"/>
        <v>2.1428571428571428</v>
      </c>
      <c r="G23" s="2"/>
      <c r="H23" s="3" t="s">
        <v>186</v>
      </c>
      <c r="I23" s="9">
        <f>D35</f>
        <v>400</v>
      </c>
      <c r="J23" s="9">
        <f>E35</f>
        <v>-300</v>
      </c>
      <c r="K23" s="10">
        <f>F35</f>
        <v>3.75</v>
      </c>
      <c r="L23" s="16" t="str">
        <f>IF($F$16&lt;&gt;"OK","REVISAR",IF(NOT(ISNUMBER(I23)),"REVISAR",IF(I23&lt;=0,"No cumple",IF(AND(ISNUMBER(K23),OR($B$16=0,K23&lt;=$B$8)),"Cumple","No cumple"))))</f>
        <v>Cumple</v>
      </c>
    </row>
    <row r="24" spans="1:12" ht="17.55" customHeight="1">
      <c r="A24" s="3" t="s">
        <v>84</v>
      </c>
      <c r="B24" s="8">
        <v>0.1</v>
      </c>
      <c r="C24" s="15">
        <f>IF(OR($F$16&lt;&gt;"OK",NOT(ISNUMBER(B24)),B24&lt;-1,B24&gt;10),"REVISAR",$B$11*(1+B24))</f>
        <v>110.00000000000001</v>
      </c>
      <c r="D24" s="9">
        <f>IF(NOT(ISNUMBER(C24)),"REVISAR",C24*$F$8-$B$15)</f>
        <v>890.00000000000045</v>
      </c>
      <c r="E24" s="9">
        <f t="shared" si="0"/>
        <v>190.00000000000045</v>
      </c>
      <c r="F24" s="10">
        <f t="shared" si="1"/>
        <v>1.6853932584269655</v>
      </c>
      <c r="G24" s="2"/>
      <c r="H24" s="3" t="s">
        <v>187</v>
      </c>
      <c r="I24" s="9">
        <f>D40</f>
        <v>340</v>
      </c>
      <c r="J24" s="9">
        <f>E40</f>
        <v>-360</v>
      </c>
      <c r="K24" s="10">
        <f>F40</f>
        <v>4.4117647058823533</v>
      </c>
      <c r="L24" s="16" t="str">
        <f>IF($F$16&lt;&gt;"OK","REVISAR",IF(NOT(ISNUMBER(I24)),"REVISAR",IF(I24&lt;=0,"No cumple",IF(AND(ISNUMBER(K24),OR($B$16=0,K24&lt;=$B$8)),"Cumple","No cumple"))))</f>
        <v>Cumple</v>
      </c>
    </row>
    <row r="25" spans="1:12" ht="17.55" customHeight="1">
      <c r="A25" s="3" t="s">
        <v>84</v>
      </c>
      <c r="B25" s="8">
        <v>0.2</v>
      </c>
      <c r="C25" s="15">
        <f>IF(OR($F$16&lt;&gt;"OK",NOT(ISNUMBER(B25)),B25&lt;-1,B25&gt;10),"REVISAR",$B$11*(1+B25))</f>
        <v>120</v>
      </c>
      <c r="D25" s="9">
        <f>IF(NOT(ISNUMBER(C25)),"REVISAR",C25*$F$8-$B$15)</f>
        <v>1080</v>
      </c>
      <c r="E25" s="9">
        <f t="shared" si="0"/>
        <v>380</v>
      </c>
      <c r="F25" s="10">
        <f t="shared" si="1"/>
        <v>1.3888888888888888</v>
      </c>
      <c r="G25" s="2"/>
      <c r="H25" s="2"/>
      <c r="I25" s="2"/>
      <c r="J25" s="2"/>
      <c r="K25" s="2"/>
      <c r="L25" s="2"/>
    </row>
    <row r="26" spans="1:12" ht="17.55" customHeight="1">
      <c r="A26" s="3" t="s">
        <v>188</v>
      </c>
      <c r="B26" s="8">
        <v>-0.1</v>
      </c>
      <c r="C26" s="9">
        <f>IF(OR($F$16&lt;&gt;"OK",NOT(ISNUMBER(B26)),B26&lt;=-1,B26&gt;10),"REVISAR",$B$10*(1+B26))</f>
        <v>54</v>
      </c>
      <c r="D26" s="9">
        <f>IF(NOT(ISNUMBER(C26)),"REVISAR",(C26*$B$11)-($B$12*$B$11)-(C26*$B$11*$B$13)-($B$14*$B$11)-$B$15)</f>
        <v>172</v>
      </c>
      <c r="E26" s="9">
        <f t="shared" si="0"/>
        <v>-528</v>
      </c>
      <c r="F26" s="10">
        <f t="shared" si="1"/>
        <v>8.720930232558139</v>
      </c>
      <c r="G26" s="2"/>
      <c r="H26" s="25" t="s">
        <v>189</v>
      </c>
      <c r="I26" s="25"/>
      <c r="J26" s="25"/>
      <c r="K26" s="25"/>
      <c r="L26" s="25"/>
    </row>
    <row r="27" spans="1:12" ht="17.55" customHeight="1">
      <c r="A27" s="3" t="s">
        <v>188</v>
      </c>
      <c r="B27" s="8">
        <v>-0.05</v>
      </c>
      <c r="C27" s="9">
        <f>IF(OR($F$16&lt;&gt;"OK",NOT(ISNUMBER(B27)),B27&lt;=-1,B27&gt;10),"REVISAR",$B$10*(1+B27))</f>
        <v>57</v>
      </c>
      <c r="D27" s="9">
        <f>IF(NOT(ISNUMBER(C27)),"REVISAR",(C27*$B$11)-($B$12*$B$11)-(C27*$B$11*$B$13)-($B$14*$B$11)-$B$15)</f>
        <v>436</v>
      </c>
      <c r="E27" s="9">
        <f t="shared" si="0"/>
        <v>-264</v>
      </c>
      <c r="F27" s="10">
        <f t="shared" si="1"/>
        <v>3.4403669724770642</v>
      </c>
      <c r="G27" s="2"/>
      <c r="H27" s="25"/>
      <c r="I27" s="25"/>
      <c r="J27" s="25"/>
      <c r="K27" s="25"/>
      <c r="L27" s="25"/>
    </row>
    <row r="28" spans="1:12" ht="17.55" customHeight="1">
      <c r="A28" s="3" t="s">
        <v>188</v>
      </c>
      <c r="B28" s="8">
        <v>0</v>
      </c>
      <c r="C28" s="9">
        <f>IF(OR($F$16&lt;&gt;"OK",NOT(ISNUMBER(B28)),B28&lt;=-1,B28&gt;10),"REVISAR",$B$10*(1+B28))</f>
        <v>60</v>
      </c>
      <c r="D28" s="9">
        <f>IF(NOT(ISNUMBER(C28)),"REVISAR",(C28*$B$11)-($B$12*$B$11)-(C28*$B$11*$B$13)-($B$14*$B$11)-$B$15)</f>
        <v>700</v>
      </c>
      <c r="E28" s="9">
        <f t="shared" si="0"/>
        <v>0</v>
      </c>
      <c r="F28" s="10">
        <f t="shared" si="1"/>
        <v>2.1428571428571428</v>
      </c>
      <c r="G28" s="2"/>
      <c r="H28" s="2"/>
      <c r="I28" s="2"/>
      <c r="J28" s="2"/>
      <c r="K28" s="2"/>
      <c r="L28" s="2"/>
    </row>
    <row r="29" spans="1:12" ht="17.55" customHeight="1">
      <c r="A29" s="3" t="s">
        <v>188</v>
      </c>
      <c r="B29" s="8">
        <v>0.05</v>
      </c>
      <c r="C29" s="9">
        <f>IF(OR($F$16&lt;&gt;"OK",NOT(ISNUMBER(B29)),B29&lt;=-1,B29&gt;10),"REVISAR",$B$10*(1+B29))</f>
        <v>63</v>
      </c>
      <c r="D29" s="9">
        <f>IF(NOT(ISNUMBER(C29)),"REVISAR",(C29*$B$11)-($B$12*$B$11)-(C29*$B$11*$B$13)-($B$14*$B$11)-$B$15)</f>
        <v>964</v>
      </c>
      <c r="E29" s="9">
        <f t="shared" si="0"/>
        <v>264</v>
      </c>
      <c r="F29" s="10">
        <f t="shared" si="1"/>
        <v>1.5560165975103735</v>
      </c>
      <c r="G29" s="2"/>
      <c r="H29" s="21" t="s">
        <v>190</v>
      </c>
      <c r="I29" s="21"/>
      <c r="J29" s="21"/>
      <c r="K29" s="21"/>
      <c r="L29" s="21"/>
    </row>
    <row r="30" spans="1:12" ht="17.55" customHeight="1">
      <c r="A30" s="3" t="s">
        <v>188</v>
      </c>
      <c r="B30" s="8">
        <v>0.1</v>
      </c>
      <c r="C30" s="9">
        <f>IF(OR($F$16&lt;&gt;"OK",NOT(ISNUMBER(B30)),B30&lt;=-1,B30&gt;10),"REVISAR",$B$10*(1+B30))</f>
        <v>66</v>
      </c>
      <c r="D30" s="9">
        <f>IF(NOT(ISNUMBER(C30)),"REVISAR",(C30*$B$11)-($B$12*$B$11)-(C30*$B$11*$B$13)-($B$14*$B$11)-$B$15)</f>
        <v>1228</v>
      </c>
      <c r="E30" s="9">
        <f t="shared" si="0"/>
        <v>528</v>
      </c>
      <c r="F30" s="10">
        <f t="shared" si="1"/>
        <v>1.221498371335505</v>
      </c>
      <c r="G30" s="2"/>
      <c r="H30" s="13" t="s">
        <v>191</v>
      </c>
      <c r="I30" s="13" t="s">
        <v>167</v>
      </c>
      <c r="J30" s="2"/>
      <c r="K30" s="2"/>
      <c r="L30" s="2"/>
    </row>
    <row r="31" spans="1:12" ht="17.55" customHeight="1">
      <c r="A31" s="3" t="s">
        <v>192</v>
      </c>
      <c r="B31" s="8">
        <v>-0.1</v>
      </c>
      <c r="C31" s="9">
        <f>IF(OR($F$16&lt;&gt;"OK",NOT(ISNUMBER(B31)),B31&lt;-1,B31&gt;10),"REVISAR",$B$12*(1+B31))</f>
        <v>27</v>
      </c>
      <c r="D31" s="9">
        <f>IF(NOT(ISNUMBER(C31)),"REVISAR",($B$10*$B$11)-(C31*$B$11)-($B$10*$B$11*$B$13)-($B$14*$B$11)-$B$15)</f>
        <v>1000</v>
      </c>
      <c r="E31" s="9">
        <f t="shared" si="0"/>
        <v>300</v>
      </c>
      <c r="F31" s="10">
        <f t="shared" si="1"/>
        <v>1.5</v>
      </c>
      <c r="G31" s="2"/>
      <c r="H31" s="3" t="s">
        <v>193</v>
      </c>
      <c r="I31" s="16" t="str">
        <f>IF(COUNT(J21:J24)&lt;4,"REVISAR",INDEX(H21:H24,MATCH(MIN(J21:J24),J21:J24,0)))</f>
        <v>Precio -10 %</v>
      </c>
      <c r="J31" s="2"/>
      <c r="K31" s="2"/>
      <c r="L31" s="2"/>
    </row>
    <row r="32" spans="1:12" ht="17.55" customHeight="1">
      <c r="A32" s="3" t="s">
        <v>192</v>
      </c>
      <c r="B32" s="8">
        <v>-0.05</v>
      </c>
      <c r="C32" s="9">
        <f>IF(OR($F$16&lt;&gt;"OK",NOT(ISNUMBER(B32)),B32&lt;-1,B32&gt;10),"REVISAR",$B$12*(1+B32))</f>
        <v>28.5</v>
      </c>
      <c r="D32" s="9">
        <f>IF(NOT(ISNUMBER(C32)),"REVISAR",($B$10*$B$11)-(C32*$B$11)-($B$10*$B$11*$B$13)-($B$14*$B$11)-$B$15)</f>
        <v>850</v>
      </c>
      <c r="E32" s="9">
        <f t="shared" si="0"/>
        <v>150</v>
      </c>
      <c r="F32" s="10">
        <f t="shared" si="1"/>
        <v>1.7647058823529411</v>
      </c>
      <c r="G32" s="2"/>
      <c r="H32" s="3" t="s">
        <v>194</v>
      </c>
      <c r="I32" s="9">
        <f>IF(COUNT(J21:J24)&lt;4,"",MIN(J21:J24))</f>
        <v>-528</v>
      </c>
      <c r="J32" s="2"/>
      <c r="K32" s="2"/>
      <c r="L32" s="2"/>
    </row>
    <row r="33" spans="1:12" ht="17.55" customHeight="1">
      <c r="A33" s="3" t="s">
        <v>192</v>
      </c>
      <c r="B33" s="8">
        <v>0</v>
      </c>
      <c r="C33" s="9">
        <f>IF(OR($F$16&lt;&gt;"OK",NOT(ISNUMBER(B33)),B33&lt;-1,B33&gt;10),"REVISAR",$B$12*(1+B33))</f>
        <v>30</v>
      </c>
      <c r="D33" s="9">
        <f>IF(NOT(ISNUMBER(C33)),"REVISAR",($B$10*$B$11)-(C33*$B$11)-($B$10*$B$11*$B$13)-($B$14*$B$11)-$B$15)</f>
        <v>700</v>
      </c>
      <c r="E33" s="9">
        <f t="shared" si="0"/>
        <v>0</v>
      </c>
      <c r="F33" s="10">
        <f t="shared" si="1"/>
        <v>2.1428571428571428</v>
      </c>
      <c r="G33" s="2"/>
      <c r="H33" s="2"/>
      <c r="I33" s="2"/>
      <c r="J33" s="2"/>
      <c r="K33" s="2"/>
      <c r="L33" s="2"/>
    </row>
    <row r="34" spans="1:12" ht="17.55" customHeight="1">
      <c r="A34" s="3" t="s">
        <v>192</v>
      </c>
      <c r="B34" s="8">
        <v>0.05</v>
      </c>
      <c r="C34" s="9">
        <f>IF(OR($F$16&lt;&gt;"OK",NOT(ISNUMBER(B34)),B34&lt;-1,B34&gt;10),"REVISAR",$B$12*(1+B34))</f>
        <v>31.5</v>
      </c>
      <c r="D34" s="9">
        <f>IF(NOT(ISNUMBER(C34)),"REVISAR",($B$10*$B$11)-(C34*$B$11)-($B$10*$B$11*$B$13)-($B$14*$B$11)-$B$15)</f>
        <v>550</v>
      </c>
      <c r="E34" s="9">
        <f t="shared" si="0"/>
        <v>-150</v>
      </c>
      <c r="F34" s="10">
        <f t="shared" si="1"/>
        <v>2.7272727272727271</v>
      </c>
      <c r="G34" s="2"/>
      <c r="H34" s="23" t="str">
        <f>IF(I31="REVISAR","Revisa los datos o variaciones marcados antes de interpretar las pruebas.",IF(I32&lt;0,"La prueba con mayor deterioro es "&amp;I31&amp;". Úsala como señal para definir un límite, negociar condiciones o reducir exposición antes de ejecutar la decisión.","Las pruebas seleccionadas no deterioran la utilidad frente al caso base."))</f>
        <v>La prueba con mayor deterioro es Precio -10 %. Úsala como señal para definir un límite, negociar condiciones o reducir exposición antes de ejecutar la decisión.</v>
      </c>
      <c r="I34" s="23"/>
      <c r="J34" s="23"/>
      <c r="K34" s="23"/>
      <c r="L34" s="23"/>
    </row>
    <row r="35" spans="1:12" ht="17.55" customHeight="1">
      <c r="A35" s="3" t="s">
        <v>192</v>
      </c>
      <c r="B35" s="8">
        <v>0.1</v>
      </c>
      <c r="C35" s="9">
        <f>IF(OR($F$16&lt;&gt;"OK",NOT(ISNUMBER(B35)),B35&lt;-1,B35&gt;10),"REVISAR",$B$12*(1+B35))</f>
        <v>33</v>
      </c>
      <c r="D35" s="9">
        <f>IF(NOT(ISNUMBER(C35)),"REVISAR",($B$10*$B$11)-(C35*$B$11)-($B$10*$B$11*$B$13)-($B$14*$B$11)-$B$15)</f>
        <v>400</v>
      </c>
      <c r="E35" s="9">
        <f t="shared" si="0"/>
        <v>-300</v>
      </c>
      <c r="F35" s="10">
        <f t="shared" si="1"/>
        <v>3.75</v>
      </c>
      <c r="G35" s="2"/>
      <c r="H35" s="23"/>
      <c r="I35" s="23"/>
      <c r="J35" s="23"/>
      <c r="K35" s="23"/>
      <c r="L35" s="23"/>
    </row>
    <row r="36" spans="1:12" ht="17.55" customHeight="1">
      <c r="A36" s="3" t="s">
        <v>90</v>
      </c>
      <c r="B36" s="8">
        <v>-0.06</v>
      </c>
      <c r="C36" s="11">
        <f>IF(OR($F$16&lt;&gt;"OK",NOT(ISNUMBER(B36)),$B$13+B36&lt;0,$B$13+B36&gt;=1),"REVISAR",$B$13+B36)</f>
        <v>0.06</v>
      </c>
      <c r="D36" s="9">
        <f>IF(NOT(ISNUMBER(C36)),"REVISAR",($B$10*$B$11)-($B$12*$B$11)-($B$10*$B$11*C36)-($B$14*$B$11)-$B$15)</f>
        <v>1060</v>
      </c>
      <c r="E36" s="9">
        <f t="shared" si="0"/>
        <v>360</v>
      </c>
      <c r="F36" s="10">
        <f t="shared" si="1"/>
        <v>1.4150943396226414</v>
      </c>
      <c r="G36" s="2"/>
      <c r="H36" s="23"/>
      <c r="I36" s="23"/>
      <c r="J36" s="23"/>
      <c r="K36" s="23"/>
      <c r="L36" s="23"/>
    </row>
    <row r="37" spans="1:12" ht="17.55" customHeight="1">
      <c r="A37" s="3" t="s">
        <v>90</v>
      </c>
      <c r="B37" s="8">
        <v>-0.03</v>
      </c>
      <c r="C37" s="11">
        <f>IF(OR($F$16&lt;&gt;"OK",NOT(ISNUMBER(B37)),$B$13+B37&lt;0,$B$13+B37&gt;=1),"REVISAR",$B$13+B37)</f>
        <v>0.09</v>
      </c>
      <c r="D37" s="9">
        <f>IF(NOT(ISNUMBER(C37)),"REVISAR",($B$10*$B$11)-($B$12*$B$11)-($B$10*$B$11*C37)-($B$14*$B$11)-$B$15)</f>
        <v>880</v>
      </c>
      <c r="E37" s="9">
        <f t="shared" si="0"/>
        <v>180</v>
      </c>
      <c r="F37" s="10">
        <f t="shared" si="1"/>
        <v>1.7045454545454546</v>
      </c>
      <c r="G37" s="2"/>
      <c r="H37" s="23"/>
      <c r="I37" s="23"/>
      <c r="J37" s="23"/>
      <c r="K37" s="23"/>
      <c r="L37" s="23"/>
    </row>
    <row r="38" spans="1:12" ht="17.55" customHeight="1">
      <c r="A38" s="3" t="s">
        <v>90</v>
      </c>
      <c r="B38" s="8">
        <v>0</v>
      </c>
      <c r="C38" s="11">
        <f>IF(OR($F$16&lt;&gt;"OK",NOT(ISNUMBER(B38)),$B$13+B38&lt;0,$B$13+B38&gt;=1),"REVISAR",$B$13+B38)</f>
        <v>0.12</v>
      </c>
      <c r="D38" s="9">
        <f>IF(NOT(ISNUMBER(C38)),"REVISAR",($B$10*$B$11)-($B$12*$B$11)-($B$10*$B$11*C38)-($B$14*$B$11)-$B$15)</f>
        <v>700</v>
      </c>
      <c r="E38" s="9">
        <f t="shared" si="0"/>
        <v>0</v>
      </c>
      <c r="F38" s="10">
        <f t="shared" si="1"/>
        <v>2.1428571428571428</v>
      </c>
      <c r="G38" s="2"/>
      <c r="H38" s="2"/>
      <c r="I38" s="2"/>
      <c r="J38" s="2"/>
      <c r="K38" s="2"/>
      <c r="L38" s="2"/>
    </row>
    <row r="39" spans="1:12" ht="17.55" customHeight="1">
      <c r="A39" s="3" t="s">
        <v>90</v>
      </c>
      <c r="B39" s="8">
        <v>0.03</v>
      </c>
      <c r="C39" s="11">
        <f>IF(OR($F$16&lt;&gt;"OK",NOT(ISNUMBER(B39)),$B$13+B39&lt;0,$B$13+B39&gt;=1),"REVISAR",$B$13+B39)</f>
        <v>0.15</v>
      </c>
      <c r="D39" s="9">
        <f>IF(NOT(ISNUMBER(C39)),"REVISAR",($B$10*$B$11)-($B$12*$B$11)-($B$10*$B$11*C39)-($B$14*$B$11)-$B$15)</f>
        <v>520</v>
      </c>
      <c r="E39" s="9">
        <f t="shared" si="0"/>
        <v>-180</v>
      </c>
      <c r="F39" s="10">
        <f t="shared" si="1"/>
        <v>2.8846153846153846</v>
      </c>
      <c r="G39" s="2"/>
      <c r="H39" s="2"/>
      <c r="I39" s="2"/>
      <c r="J39" s="2"/>
      <c r="K39" s="2"/>
      <c r="L39" s="2"/>
    </row>
    <row r="40" spans="1:12" ht="17.55" customHeight="1">
      <c r="A40" s="3" t="s">
        <v>90</v>
      </c>
      <c r="B40" s="8">
        <v>0.06</v>
      </c>
      <c r="C40" s="11">
        <f>IF(OR($F$16&lt;&gt;"OK",NOT(ISNUMBER(B40)),$B$13+B40&lt;0,$B$13+B40&gt;=1),"REVISAR",$B$13+B40)</f>
        <v>0.18</v>
      </c>
      <c r="D40" s="9">
        <f>IF(NOT(ISNUMBER(C40)),"REVISAR",($B$10*$B$11)-($B$12*$B$11)-($B$10*$B$11*C40)-($B$14*$B$11)-$B$15)</f>
        <v>340</v>
      </c>
      <c r="E40" s="9">
        <f t="shared" si="0"/>
        <v>-360</v>
      </c>
      <c r="F40" s="10">
        <f t="shared" si="1"/>
        <v>4.4117647058823533</v>
      </c>
      <c r="G40" s="2"/>
      <c r="H40" s="2"/>
      <c r="I40" s="2"/>
      <c r="J40" s="2"/>
      <c r="K40" s="2"/>
      <c r="L40" s="2"/>
    </row>
    <row r="41" spans="1:12" ht="15.15" customHeight="1">
      <c r="A41" s="2"/>
      <c r="B41" s="2"/>
      <c r="C41" s="2"/>
      <c r="D41" s="2"/>
      <c r="E41" s="2"/>
      <c r="F41" s="2"/>
      <c r="G41" s="2"/>
      <c r="H41" s="2"/>
      <c r="I41" s="2"/>
      <c r="J41" s="2"/>
      <c r="K41" s="2"/>
      <c r="L41" s="2"/>
    </row>
    <row r="42" spans="1:12" ht="15.15" customHeight="1">
      <c r="A42" s="2"/>
      <c r="B42" s="2"/>
      <c r="C42" s="2"/>
      <c r="D42" s="2"/>
      <c r="E42" s="2"/>
      <c r="F42" s="2"/>
      <c r="G42" s="2"/>
      <c r="H42" s="2"/>
      <c r="I42" s="2"/>
      <c r="J42" s="2"/>
      <c r="K42" s="2"/>
      <c r="L42" s="2"/>
    </row>
    <row r="43" spans="1:12" ht="19.95" customHeight="1">
      <c r="A43" s="26" t="s">
        <v>195</v>
      </c>
      <c r="B43" s="26"/>
      <c r="C43" s="26"/>
      <c r="D43" s="26"/>
      <c r="E43" s="26"/>
      <c r="F43" s="26"/>
      <c r="G43" s="1"/>
      <c r="H43" s="1"/>
      <c r="I43" s="1"/>
      <c r="J43" s="1"/>
      <c r="K43" s="1"/>
      <c r="L43" s="1"/>
    </row>
    <row r="44" spans="1:12" ht="19.95" customHeight="1">
      <c r="A44" s="26"/>
      <c r="B44" s="26"/>
      <c r="C44" s="26"/>
      <c r="D44" s="26"/>
      <c r="E44" s="26"/>
      <c r="F44" s="26"/>
      <c r="G44" s="1"/>
      <c r="H44" s="1"/>
      <c r="I44" s="1"/>
      <c r="J44" s="1"/>
      <c r="K44" s="1"/>
      <c r="L44" s="1"/>
    </row>
    <row r="45" spans="1:12" ht="19.95" customHeight="1">
      <c r="A45" s="26"/>
      <c r="B45" s="26"/>
      <c r="C45" s="26"/>
      <c r="D45" s="26"/>
      <c r="E45" s="26"/>
      <c r="F45" s="26"/>
    </row>
    <row r="46" spans="1:12" ht="15.15" customHeight="1"/>
    <row r="47" spans="1:12" ht="15.15" customHeight="1"/>
    <row r="48" spans="1:12" ht="15.15" customHeight="1"/>
    <row r="49" ht="15.15" customHeight="1"/>
    <row r="50" ht="15.15" customHeight="1"/>
    <row r="51" ht="15.15" customHeight="1"/>
    <row r="52" ht="15.15" customHeight="1"/>
    <row r="53" ht="15.15" customHeight="1"/>
    <row r="54" ht="15.15" customHeight="1"/>
    <row r="55" ht="15.15" customHeight="1"/>
    <row r="56" ht="15.15" customHeight="1"/>
    <row r="57" ht="15.15" customHeight="1"/>
    <row r="58" ht="15.15" customHeight="1"/>
    <row r="59" ht="15.15" customHeight="1"/>
    <row r="60" ht="15.15" customHeight="1"/>
  </sheetData>
  <mergeCells count="13">
    <mergeCell ref="A43:F45"/>
    <mergeCell ref="I11:L13"/>
    <mergeCell ref="A18:L18"/>
    <mergeCell ref="H26:L27"/>
    <mergeCell ref="H29:L29"/>
    <mergeCell ref="H34:L37"/>
    <mergeCell ref="A1:L2"/>
    <mergeCell ref="A3:L3"/>
    <mergeCell ref="A5:D5"/>
    <mergeCell ref="B6:D6"/>
    <mergeCell ref="B7:D7"/>
    <mergeCell ref="E5:H5"/>
    <mergeCell ref="I5:L5"/>
  </mergeCells>
  <conditionalFormatting sqref="D21:E40">
    <cfRule type="expression" dxfId="12" priority="1">
      <formula>D21&lt;0</formula>
    </cfRule>
  </conditionalFormatting>
  <conditionalFormatting sqref="E21:E40">
    <cfRule type="expression" dxfId="11" priority="2">
      <formula>E21&lt;0</formula>
    </cfRule>
  </conditionalFormatting>
  <conditionalFormatting sqref="F15">
    <cfRule type="expression" dxfId="10" priority="5">
      <formula>F15="No"</formula>
    </cfRule>
    <cfRule type="expression" dxfId="9" priority="6">
      <formula>F15="Sí"</formula>
    </cfRule>
  </conditionalFormatting>
  <conditionalFormatting sqref="F15:F16">
    <cfRule type="expression" dxfId="8" priority="8">
      <formula>F15="FALTA INFORMACIÓN"</formula>
    </cfRule>
    <cfRule type="expression" dxfId="7" priority="9">
      <formula>F15="REVISAR"</formula>
    </cfRule>
  </conditionalFormatting>
  <conditionalFormatting sqref="F16">
    <cfRule type="expression" dxfId="6" priority="7">
      <formula>F16="OK"</formula>
    </cfRule>
  </conditionalFormatting>
  <conditionalFormatting sqref="J10">
    <cfRule type="expression" dxfId="5" priority="10">
      <formula>J10="OK"</formula>
    </cfRule>
    <cfRule type="expression" dxfId="4" priority="11">
      <formula>J10="FALTA INFORMACIÓN"</formula>
    </cfRule>
    <cfRule type="expression" dxfId="3" priority="12">
      <formula>J10="REVISAR"</formula>
    </cfRule>
  </conditionalFormatting>
  <conditionalFormatting sqref="L21:L24">
    <cfRule type="expression" dxfId="2" priority="3">
      <formula>L21="No cumple"</formula>
    </cfRule>
    <cfRule type="expression" dxfId="1" priority="4">
      <formula>L21="Cumple"</formula>
    </cfRule>
    <cfRule type="expression" dxfId="0" priority="15">
      <formula>L21="REVISAR"</formula>
    </cfRule>
  </conditionalFormatting>
  <dataValidations count="6">
    <dataValidation type="decimal" sqref="B13" xr:uid="{00000000-0002-0000-0200-000000000000}">
      <formula1>0</formula1>
      <formula2>0.999999</formula2>
    </dataValidation>
    <dataValidation type="decimal" operator="greaterThan" sqref="B8 B10:B11" xr:uid="{00000000-0002-0000-0200-000001000000}">
      <formula1>0</formula1>
    </dataValidation>
    <dataValidation type="decimal" sqref="B12 B14:B16" xr:uid="{00000000-0002-0000-0200-000004000000}">
      <formula1>0</formula1>
      <formula2>1000000000000</formula2>
    </dataValidation>
    <dataValidation type="decimal" sqref="B21:B25 B31:B35" xr:uid="{00000000-0002-0000-0200-000008000000}">
      <formula1>-1</formula1>
      <formula2>10</formula2>
    </dataValidation>
    <dataValidation type="decimal" sqref="B26:B30" xr:uid="{00000000-0002-0000-0200-000009000000}">
      <formula1>-0.99</formula1>
      <formula2>10</formula2>
    </dataValidation>
    <dataValidation type="decimal" sqref="B36:B40" xr:uid="{00000000-0002-0000-0200-00000B000000}">
      <formula1>-1</formula1>
      <formula2>1</formula2>
    </dataValidation>
  </dataValidation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3</vt:i4>
      </vt:variant>
    </vt:vector>
  </HeadingPairs>
  <TitlesOfParts>
    <vt:vector size="3" baseType="lpstr">
      <vt:lpstr>1. Instrucciones</vt:lpstr>
      <vt:lpstr>2. Glosario</vt:lpstr>
      <vt:lpstr>3. Análisis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Jairo Gelvez</cp:lastModifiedBy>
  <dcterms:modified xsi:type="dcterms:W3CDTF">2026-09-25T14:27:03Z</dcterms:modified>
</cp:coreProperties>
</file>