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DD7D43A-B86E-47FE-AD2B-F0172339BF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Datos" sheetId="3" r:id="rId3"/>
    <sheet name="Análisi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4" l="1"/>
  <c r="A16" i="4"/>
  <c r="C7" i="4"/>
  <c r="L28" i="4"/>
  <c r="K28" i="4"/>
  <c r="J28" i="4"/>
  <c r="O27" i="4"/>
  <c r="N27" i="4"/>
  <c r="M27" i="4"/>
  <c r="L27" i="4"/>
  <c r="K27" i="4"/>
  <c r="J27" i="4"/>
  <c r="O26" i="4"/>
  <c r="N26" i="4"/>
  <c r="M26" i="4"/>
  <c r="L26" i="4"/>
  <c r="K26" i="4"/>
  <c r="J26" i="4"/>
  <c r="O25" i="4"/>
  <c r="N25" i="4"/>
  <c r="M25" i="4"/>
  <c r="L25" i="4"/>
  <c r="K25" i="4"/>
  <c r="J25" i="4"/>
  <c r="O24" i="4"/>
  <c r="N24" i="4"/>
  <c r="M24" i="4"/>
  <c r="L24" i="4"/>
  <c r="K24" i="4"/>
  <c r="J24" i="4"/>
  <c r="O23" i="4"/>
  <c r="N23" i="4"/>
  <c r="M23" i="4"/>
  <c r="L23" i="4"/>
  <c r="K23" i="4"/>
  <c r="J23" i="4"/>
  <c r="O22" i="4"/>
  <c r="N22" i="4"/>
  <c r="M22" i="4"/>
  <c r="L22" i="4"/>
  <c r="K22" i="4"/>
  <c r="J22" i="4"/>
  <c r="O21" i="4"/>
  <c r="N21" i="4"/>
  <c r="M21" i="4"/>
  <c r="L21" i="4"/>
  <c r="K21" i="4"/>
  <c r="J21" i="4"/>
  <c r="O20" i="4"/>
  <c r="N20" i="4"/>
  <c r="M20" i="4"/>
  <c r="L20" i="4"/>
  <c r="K20" i="4"/>
  <c r="J20" i="4"/>
  <c r="O19" i="4"/>
  <c r="N19" i="4"/>
  <c r="M19" i="4"/>
  <c r="L19" i="4"/>
  <c r="K19" i="4"/>
  <c r="J19" i="4"/>
  <c r="O18" i="4"/>
  <c r="N18" i="4"/>
  <c r="M18" i="4"/>
  <c r="L18" i="4"/>
  <c r="K18" i="4"/>
  <c r="J18" i="4"/>
  <c r="O17" i="4"/>
  <c r="N17" i="4"/>
  <c r="M17" i="4"/>
  <c r="L17" i="4"/>
  <c r="K17" i="4"/>
  <c r="J17" i="4"/>
  <c r="O16" i="4"/>
  <c r="N16" i="4"/>
  <c r="M16" i="4"/>
  <c r="L16" i="4"/>
  <c r="K16" i="4"/>
  <c r="J16" i="4"/>
  <c r="O15" i="4"/>
  <c r="N15" i="4"/>
  <c r="M15" i="4"/>
  <c r="L15" i="4"/>
  <c r="K15" i="4"/>
  <c r="J15" i="4"/>
  <c r="O14" i="4"/>
  <c r="N14" i="4"/>
  <c r="M14" i="4"/>
  <c r="L14" i="4"/>
  <c r="K14" i="4"/>
  <c r="J14" i="4"/>
  <c r="O13" i="4"/>
  <c r="N13" i="4"/>
  <c r="M13" i="4"/>
  <c r="L13" i="4"/>
  <c r="K13" i="4"/>
  <c r="J13" i="4"/>
  <c r="O12" i="4"/>
  <c r="N12" i="4"/>
  <c r="M12" i="4"/>
  <c r="L12" i="4"/>
  <c r="K12" i="4"/>
  <c r="J12" i="4"/>
  <c r="O11" i="4"/>
  <c r="N11" i="4"/>
  <c r="M11" i="4"/>
  <c r="L11" i="4"/>
  <c r="K11" i="4"/>
  <c r="J11" i="4"/>
  <c r="O10" i="4"/>
  <c r="N10" i="4"/>
  <c r="M10" i="4"/>
  <c r="L10" i="4"/>
  <c r="K10" i="4"/>
  <c r="J10" i="4"/>
  <c r="O9" i="4"/>
  <c r="N9" i="4"/>
  <c r="M9" i="4"/>
  <c r="L9" i="4"/>
  <c r="K9" i="4"/>
  <c r="J9" i="4"/>
  <c r="P8" i="4"/>
  <c r="O8" i="4"/>
  <c r="N8" i="4"/>
  <c r="M8" i="4"/>
  <c r="L8" i="4"/>
  <c r="K8" i="4"/>
  <c r="J8" i="4"/>
  <c r="O7" i="4"/>
  <c r="N7" i="4"/>
  <c r="M7" i="4"/>
  <c r="L7" i="4"/>
  <c r="K7" i="4"/>
  <c r="J7" i="4"/>
  <c r="O6" i="4"/>
  <c r="N6" i="4"/>
  <c r="P7" i="4" s="1"/>
  <c r="M6" i="4"/>
  <c r="L6" i="4"/>
  <c r="K6" i="4"/>
  <c r="J6" i="4"/>
  <c r="P5" i="4" s="1"/>
  <c r="A4" i="3" s="1"/>
  <c r="O5" i="4"/>
  <c r="N5" i="4"/>
  <c r="M5" i="4"/>
  <c r="L5" i="4"/>
  <c r="K5" i="4"/>
  <c r="P6" i="4" s="1"/>
  <c r="J5" i="4"/>
  <c r="E24" i="3" l="1"/>
  <c r="D19" i="3"/>
  <c r="E19" i="3" s="1"/>
  <c r="F26" i="3"/>
  <c r="D29" i="3"/>
  <c r="E29" i="3" s="1"/>
  <c r="D17" i="3"/>
  <c r="D28" i="3"/>
  <c r="E28" i="3" s="1"/>
  <c r="D24" i="3"/>
  <c r="D20" i="3"/>
  <c r="D16" i="3"/>
  <c r="D12" i="3"/>
  <c r="D8" i="3"/>
  <c r="F23" i="3"/>
  <c r="F19" i="3"/>
  <c r="F15" i="3"/>
  <c r="F11" i="3"/>
  <c r="F7" i="3"/>
  <c r="F14" i="3"/>
  <c r="F13" i="3"/>
  <c r="D21" i="3"/>
  <c r="D9" i="3"/>
  <c r="F27" i="3"/>
  <c r="D23" i="3"/>
  <c r="D11" i="3"/>
  <c r="E11" i="3" s="1"/>
  <c r="F30" i="3"/>
  <c r="F10" i="3"/>
  <c r="E18" i="3"/>
  <c r="D25" i="3"/>
  <c r="D13" i="3"/>
  <c r="E27" i="3"/>
  <c r="E23" i="3"/>
  <c r="D7" i="3"/>
  <c r="E7" i="3" s="1"/>
  <c r="F22" i="3"/>
  <c r="F9" i="3"/>
  <c r="D30" i="3"/>
  <c r="E30" i="3" s="1"/>
  <c r="D26" i="3"/>
  <c r="E26" i="3" s="1"/>
  <c r="D22" i="3"/>
  <c r="E22" i="3" s="1"/>
  <c r="D18" i="3"/>
  <c r="D14" i="3"/>
  <c r="D10" i="3"/>
  <c r="E10" i="3" s="1"/>
  <c r="F29" i="3"/>
  <c r="F25" i="3"/>
  <c r="F21" i="3"/>
  <c r="F17" i="3"/>
  <c r="E25" i="3"/>
  <c r="E21" i="3"/>
  <c r="E17" i="3"/>
  <c r="E13" i="3"/>
  <c r="E9" i="3"/>
  <c r="F28" i="3"/>
  <c r="F24" i="3"/>
  <c r="F20" i="3"/>
  <c r="F16" i="3"/>
  <c r="F12" i="3"/>
  <c r="F8" i="3"/>
  <c r="E20" i="3"/>
  <c r="E16" i="3"/>
  <c r="E12" i="3"/>
  <c r="E8" i="3"/>
  <c r="A4" i="4"/>
  <c r="D27" i="3"/>
  <c r="D15" i="3"/>
  <c r="E15" i="3" s="1"/>
  <c r="F18" i="3"/>
  <c r="E14" i="3"/>
  <c r="A45" i="4" l="1"/>
  <c r="N2" i="4"/>
  <c r="E11" i="4"/>
  <c r="O3" i="4"/>
  <c r="N3" i="4"/>
  <c r="A7" i="4"/>
  <c r="M2" i="4"/>
  <c r="L2" i="4"/>
  <c r="J3" i="4"/>
  <c r="A39" i="4"/>
  <c r="G7" i="4"/>
  <c r="K2" i="4"/>
  <c r="A11" i="4"/>
  <c r="M3" i="4"/>
  <c r="L3" i="4"/>
  <c r="K3" i="4"/>
  <c r="E7" i="4"/>
  <c r="O2" i="4"/>
  <c r="G11" i="4"/>
  <c r="J2" i="4"/>
  <c r="C11" i="4"/>
  <c r="G16" i="4" l="1"/>
  <c r="E16" i="4"/>
  <c r="A42" i="4"/>
</calcChain>
</file>

<file path=xl/sharedStrings.xml><?xml version="1.0" encoding="utf-8"?>
<sst xmlns="http://schemas.openxmlformats.org/spreadsheetml/2006/main" count="232" uniqueCount="180">
  <si>
    <t>Analizador de volatilidad del flujo de caja</t>
  </si>
  <si>
    <t>Herramienta básica–intermedia para medir variabilidad histórica, comparar periodos e identificar meses que requieren revisión.</t>
  </si>
  <si>
    <t>1. ¿Para qué sirve esta plantilla?</t>
  </si>
  <si>
    <t>Esta plantilla te ayuda a medir qué tan variable ha sido tu flujo neto mensual. Calcula el promedio, la desviación estándar, el mejor y peor mes, la amplitud, los meses negativos y compara la volatilidad de los últimos 6 meses con los 6 anteriores.
No proyecta el futuro, no calcula cash runway y no define un nivel universal de volatilidad “buena” o “mala”. Su objetivo es ayudarte a detectar cambios y orientar una revisión de liquidez, pagos, cobros o financiamiento.</t>
  </si>
  <si>
    <t>2. Qué debes editar</t>
  </si>
  <si>
    <t>Edita únicamente las celdas de color azul claro de la hoja Datos (columnas Periodo, Flujo neto y Causa o comentario). Las columnas grises contienen fórmulas y no deben borrarse.
La plantilla incluye un ejemplo ilustrativo de 24 meses con datos ficticios. Borra únicamente los datos del ejemplo en A7:C30 de la hoja Datos y sustitúyelos por la información de tu negocio.</t>
  </si>
  <si>
    <t>3. Cómo usarla paso a paso</t>
  </si>
  <si>
    <t>Paso</t>
  </si>
  <si>
    <t>Qué hacer</t>
  </si>
  <si>
    <t>Detalle</t>
  </si>
  <si>
    <t>1</t>
  </si>
  <si>
    <t>Borra el ejemplo</t>
  </si>
  <si>
    <t>En Datos, selecciona A7:C30. Borra el contenido, no las filas ni las columnas.</t>
  </si>
  <si>
    <t>2</t>
  </si>
  <si>
    <t>Ingresa los periodos</t>
  </si>
  <si>
    <t>Registra los meses en orden cronológico, del más antiguo al más reciente. Usa fechas reconocidas por Excel y no saltes meses dentro de la serie.</t>
  </si>
  <si>
    <t>3</t>
  </si>
  <si>
    <t>Ingresa el flujo neto</t>
  </si>
  <si>
    <t>Usa el flujo neto real de cada mes: entradas de efectivo menos salidas de efectivo. Mantén una sola moneda.</t>
  </si>
  <si>
    <t>4</t>
  </si>
  <si>
    <t>Añade una causa breve</t>
  </si>
  <si>
    <t>En Causa o comentario, anota solo cuando sea útil: compra de inventario, pago extraordinario, campaña, retraso de cobros, etc.</t>
  </si>
  <si>
    <t>5</t>
  </si>
  <si>
    <t>Revisa Análisis</t>
  </si>
  <si>
    <t>La hoja Análisis se actualiza automáticamente con los indicadores, comparación de volatilidad, gráfico y lectura resumida.</t>
  </si>
  <si>
    <t>6</t>
  </si>
  <si>
    <t>Investiga los meses atípicos</t>
  </si>
  <si>
    <t>La plantilla señala el mes que más se alejó del promedio. Revisa la causa antes de tomar una decisión.</t>
  </si>
  <si>
    <t>4. Reglas para que el análisis funcione bien</t>
  </si>
  <si>
    <t>• Usa al menos 6 meses para obtener una primera medida de volatilidad.
• Usa al menos 12 meses para comparar los últimos 6 meses con los 6 anteriores.
• Puedes cargar hasta 24 meses. Si usas menos, comienza en la fila 7 y llena los meses consecutivamente.
• No insertes ni elimines filas dentro del bloque A7:F30. Sustituye valores, pero conserva la estructura.
• No mezcles meses proyectados con meses reales.
• No interpretes la desviación estándar con un umbral universal. Compárala con tu historial, reservas, obligaciones y capacidad de financiamiento.</t>
  </si>
  <si>
    <t>5. Cómo leer los resultados</t>
  </si>
  <si>
    <t>Resultado</t>
  </si>
  <si>
    <t>Qué significa</t>
  </si>
  <si>
    <t>Promedio</t>
  </si>
  <si>
    <t>Nivel central del flujo neto durante los periodos cargados.</t>
  </si>
  <si>
    <t>Desviación estándar</t>
  </si>
  <si>
    <t>Cuánto se dispersan los flujos mensuales respecto del promedio. Mayor dispersión = menor estabilidad histórica.</t>
  </si>
  <si>
    <t>Amplitud</t>
  </si>
  <si>
    <t>Diferencia entre el mejor y el peor flujo mensual.</t>
  </si>
  <si>
    <t>Meses negativos</t>
  </si>
  <si>
    <t>Cantidad de meses con más salidas de efectivo que entradas.</t>
  </si>
  <si>
    <t>Cambio de volatilidad</t>
  </si>
  <si>
    <t>Compara la desviación estándar de los últimos 6 meses con los 6 meses anteriores. No es un semáforo ni un diagnóstico automático.</t>
  </si>
  <si>
    <t>6. Qué significan las alertas</t>
  </si>
  <si>
    <t>Mensaje</t>
  </si>
  <si>
    <t>LISTO</t>
  </si>
  <si>
    <t>Los datos básicos pasaron los controles.</t>
  </si>
  <si>
    <t>Puedes interpretar los indicadores y la lectura rápida.</t>
  </si>
  <si>
    <t>FALTA INFORMACIÓN</t>
  </si>
  <si>
    <t>No hay suficientes meses para calcular con seguridad.</t>
  </si>
  <si>
    <t>Completa al menos 6 meses consecutivos. Para comparar 6 vs. 6 necesitas 12 meses.</t>
  </si>
  <si>
    <t>REVISAR</t>
  </si>
  <si>
    <t>Hay fechas, valores, orden o filas que pueden producir un análisis incorrecto.</t>
  </si>
  <si>
    <t>Corrige la hoja Datos antes de utilizar los resultados. Los indicadores se vacían para evitar conclusiones engañosas.</t>
  </si>
  <si>
    <t>NO COMPARABLE</t>
  </si>
  <si>
    <t>Existe información válida, pero el cambio porcentual no puede calcularse.</t>
  </si>
  <si>
    <t>Ocurre, por ejemplo, cuando la desviación estándar del periodo anterior es 0. Revisa los valores absolutos en lugar del porcentaje.</t>
  </si>
  <si>
    <t>7. Limitaciones de la herramienta</t>
  </si>
  <si>
    <t>• La plantilla mide variabilidad histórica; no proyecta ventas, caja futura ni cash runway.
• No determina si una volatilidad es universalmente “alta” o “baja”. Debes interpretarla con reservas, obligaciones y acceso a financiamiento.
• No puede verificar si el flujo neto ingresado fue calculado contablemente de forma correcta ni si mezclaste monedas; esa responsabilidad es del usuario.
• Los controles detectan fechas no válidas, texto en Flujo neto, filas intermedias vacías y meses no consecutivos. Copiar y pegar puede saltarse la validación visual de Excel, por eso la hoja Análisis vuelve a comprobar los datos.
• Sustituye los datos del ejemplo; no insertes/elimine filas dentro del bloque de captura ni borres las columnas automáticas.</t>
  </si>
  <si>
    <t>Glosario de la plantilla</t>
  </si>
  <si>
    <t>Definiciones breves de todos los términos utilizados en Datos y Análisis.</t>
  </si>
  <si>
    <t>Término</t>
  </si>
  <si>
    <t>Definición</t>
  </si>
  <si>
    <t>Cómo se usa en la plantilla</t>
  </si>
  <si>
    <t>Tipo</t>
  </si>
  <si>
    <t>Periodo</t>
  </si>
  <si>
    <t>Mes al que corresponde el dato registrado.</t>
  </si>
  <si>
    <t>Ordena cronológicamente los flujos para analizar su comportamiento en el tiempo.</t>
  </si>
  <si>
    <t>Entrada</t>
  </si>
  <si>
    <t>Flujo neto</t>
  </si>
  <si>
    <t>Entradas de efectivo menos salidas de efectivo de un periodo.</t>
  </si>
  <si>
    <t>Es el dato principal que debes ingresar cada mes.</t>
  </si>
  <si>
    <t>Causa o comentario</t>
  </si>
  <si>
    <t>Nota breve que explica un movimiento relevante del flujo.</t>
  </si>
  <si>
    <t>Ayuda a investigar por qué un mes se alejó del comportamiento habitual.</t>
  </si>
  <si>
    <t>Valor central obtenido al sumar los flujos netos y dividirlos entre el número de periodos.</t>
  </si>
  <si>
    <t>Sirve como referencia para comparar los meses.</t>
  </si>
  <si>
    <t>Indicador</t>
  </si>
  <si>
    <t>Volatilidad</t>
  </si>
  <si>
    <t>Grado de variación que presenta el flujo neto entre distintos periodos.</t>
  </si>
  <si>
    <t>Se analiza principalmente mediante la desviación estándar.</t>
  </si>
  <si>
    <t>Concepto</t>
  </si>
  <si>
    <t>Medida de dispersión que indica cuánto se separan los flujos mensuales del promedio.</t>
  </si>
  <si>
    <t>Es la medida principal de volatilidad histórica en la plantilla.</t>
  </si>
  <si>
    <t>Desviación vs. promedio</t>
  </si>
  <si>
    <t>Diferencia entre el flujo de un mes y el promedio de todos los meses cargados.</t>
  </si>
  <si>
    <t>Muestra si un mes estuvo por encima o por debajo del promedio.</t>
  </si>
  <si>
    <t>Cálculo</t>
  </si>
  <si>
    <t>Distancia al promedio</t>
  </si>
  <si>
    <t>Valor absoluto de la desviación respecto del promedio.</t>
  </si>
  <si>
    <t>Permite identificar qué mes se alejó más del comportamiento promedio.</t>
  </si>
  <si>
    <t>Mejor flujo</t>
  </si>
  <si>
    <t>Mayor flujo neto registrado en el periodo analizado.</t>
  </si>
  <si>
    <t>Ayuda a identificar el mes de mayor generación neta de efectivo.</t>
  </si>
  <si>
    <t>Peor flujo</t>
  </si>
  <si>
    <t>Menor flujo neto registrado en el periodo analizado.</t>
  </si>
  <si>
    <t>Ayuda a identificar el mes con mayor presión de caja.</t>
  </si>
  <si>
    <t>Diferencia entre el mejor y el peor flujo neto.</t>
  </si>
  <si>
    <t>Muestra la distancia total entre los extremos del periodo.</t>
  </si>
  <si>
    <t>Mes negativo</t>
  </si>
  <si>
    <t>Periodo en el que el flujo neto es menor que cero.</t>
  </si>
  <si>
    <t>La plantilla cuenta cuántos meses negativos existen.</t>
  </si>
  <si>
    <t>Señal</t>
  </si>
  <si>
    <t>Últimos 6 meses</t>
  </si>
  <si>
    <t>Los seis periodos más recientes cargados de forma consecutiva.</t>
  </si>
  <si>
    <t>Se utilizan para medir la volatilidad reciente.</t>
  </si>
  <si>
    <t>Periodo de comparación</t>
  </si>
  <si>
    <t>6 meses anteriores</t>
  </si>
  <si>
    <t>Los seis periodos inmediatamente anteriores a los últimos seis.</t>
  </si>
  <si>
    <t>Funcionan como base para comparar si la volatilidad reciente cambió.</t>
  </si>
  <si>
    <t>Variación porcentual entre la desviación estándar de los últimos 6 meses y la de los 6 meses anteriores.</t>
  </si>
  <si>
    <t>Indica si la dispersión reciente aumentó o disminuyó; no es un diagnóstico automático.</t>
  </si>
  <si>
    <t>Mes más alejado del promedio</t>
  </si>
  <si>
    <t>Mes con la mayor distancia absoluta frente al flujo promedio.</t>
  </si>
  <si>
    <t>Señala el periodo que conviene investigar primero.</t>
  </si>
  <si>
    <t>Colchón de liquidez</t>
  </si>
  <si>
    <t>Efectivo disponible para absorber meses desfavorables sin interrumpir la operación.</t>
  </si>
  <si>
    <t>No se calcula aquí; se menciona como contexto para interpretar la volatilidad.</t>
  </si>
  <si>
    <t>Estado de datos</t>
  </si>
  <si>
    <t>Control que verifica si la captura cumple las condiciones mínimas antes de mostrar resultados.</t>
  </si>
  <si>
    <t>Aparece en la parte superior de Análisis y puede indicar LISTO, FALTA INFORMACIÓN o REVISAR.</t>
  </si>
  <si>
    <t>Control</t>
  </si>
  <si>
    <t>Mensaje que confirma que los periodos y flujos básicos pasaron los controles de la plantilla.</t>
  </si>
  <si>
    <t>Habilita los cálculos y la lectura de resultados.</t>
  </si>
  <si>
    <t>Alerta</t>
  </si>
  <si>
    <t>Mensaje que aparece cuando no hay suficientes datos para calcular o comparar con seguridad.</t>
  </si>
  <si>
    <t>Completa los meses solicitados antes de interpretar el análisis.</t>
  </si>
  <si>
    <t>Mensaje que señala un problema de captura: texto, fechas inválidas, filas vacías, periodos no consecutivos o datos desalineados.</t>
  </si>
  <si>
    <t>Corrige Datos; los indicadores se ocultan hasta que la captura sea válida.</t>
  </si>
  <si>
    <t>Mensaje usado cuando el análisis es válido pero un cambio porcentual no está matemáticamente definido.</t>
  </si>
  <si>
    <t>Puede aparecer si la desviación estándar de los 6 meses anteriores es cero.</t>
  </si>
  <si>
    <t>Distancia máxima</t>
  </si>
  <si>
    <t>Mayor distancia absoluta entre un flujo mensual y el promedio del periodo.</t>
  </si>
  <si>
    <t>Cuantifica cuánto se separó el mes más alejado del promedio.</t>
  </si>
  <si>
    <t>Datos mensuales de flujo neto</t>
  </si>
  <si>
    <t>Celdas azul claro = datos editables. Celdas grises = cálculos automáticos. Sustituye el ejemplo sin insertar ni eliminar filas. Si faltan datos o pegas valores inválidos, Análisis mostrará una alerta.</t>
  </si>
  <si>
    <t>Flujo neto ($)</t>
  </si>
  <si>
    <t>Desviación vs. promedio ($)</t>
  </si>
  <si>
    <t>Distancia al promedio ($)</t>
  </si>
  <si>
    <t>Promedio del periodo ($)</t>
  </si>
  <si>
    <t>Entrada opcional</t>
  </si>
  <si>
    <t>Automático</t>
  </si>
  <si>
    <t>Automático (apoyo gráfico)</t>
  </si>
  <si>
    <t>Operación estable</t>
  </si>
  <si>
    <t>Menor tráfico en tienda</t>
  </si>
  <si>
    <t>Campaña local</t>
  </si>
  <si>
    <t>Compra normal de inventario</t>
  </si>
  <si>
    <t>Cobros y ventas estables</t>
  </si>
  <si>
    <t>Pago anual de seguro</t>
  </si>
  <si>
    <t>Mayor venta de temporada</t>
  </si>
  <si>
    <t>Reposición de inventario</t>
  </si>
  <si>
    <t>Campaña digital</t>
  </si>
  <si>
    <t>Buen cierre promocional</t>
  </si>
  <si>
    <t>Compra anticipada de inventario</t>
  </si>
  <si>
    <t>Menor venta estacional</t>
  </si>
  <si>
    <t>Campaña comercial</t>
  </si>
  <si>
    <t>Compra extraordinaria de inventario</t>
  </si>
  <si>
    <t>Campaña con fuerte respuesta</t>
  </si>
  <si>
    <t>Pago concentrado a proveedores</t>
  </si>
  <si>
    <t>Venta alta de temporada</t>
  </si>
  <si>
    <t>Impuestos y pago extraordinario</t>
  </si>
  <si>
    <t>Recuperación de ventas</t>
  </si>
  <si>
    <t>Retraso de liquidación de marketplace</t>
  </si>
  <si>
    <t>Campaña de fin de año</t>
  </si>
  <si>
    <t>Compra anticipada y mantenimiento</t>
  </si>
  <si>
    <t>Análisis de volatilidad del flujo de caja</t>
  </si>
  <si>
    <t>Aux reciente</t>
  </si>
  <si>
    <t>Lectura automática a partir de los datos cargados en la hoja Datos. No utiliza umbrales universales ni reemplaza un análisis de liquidez completo.</t>
  </si>
  <si>
    <t>Aux anterior</t>
  </si>
  <si>
    <t>Resumen del periodo</t>
  </si>
  <si>
    <t>Flujo promedio</t>
  </si>
  <si>
    <t>Mes más alejado</t>
  </si>
  <si>
    <t>Comparación de volatilidad: últimos 6 meses vs. 6 meses anteriores</t>
  </si>
  <si>
    <t>Lectura</t>
  </si>
  <si>
    <t>Antes de interpretar el gráfico, confirma que el Estado de datos indique LISTO.</t>
  </si>
  <si>
    <t>Evolución mensual del flujo neto</t>
  </si>
  <si>
    <t>Lectura rápida de tus datos</t>
  </si>
  <si>
    <t>Importante: esta plantilla detecta variaciones históricas. No establece si una volatilidad es “alta” o “baja” para todos los negocios. Interpreta los resultados con tus reservas, obligaciones y acceso a financiamiento.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</si>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</sst>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0.0%;[Red]\(0.0%\);\-"/>
  </numFmts>
  <fonts count="28">
    <font>
      <sz val="11"/>
      <name val="Carlito"/>
    </font>
    <font>
      <b/>
      <sz val="18"/>
      <color rgb="FFFFFFFF"/>
      <name val="Carlito"/>
    </font>
    <font>
      <i/>
      <sz val="10"/>
      <color rgb="FF0B1F3A"/>
      <name val="Carlito"/>
    </font>
    <font>
      <b/>
      <sz val="11"/>
      <color rgb="FFFFFFFF"/>
      <name val="Carlito"/>
    </font>
    <font>
      <sz val="10"/>
      <color rgb="FF1F2937"/>
      <name val="Carlito"/>
    </font>
    <font>
      <sz val="10"/>
      <color rgb="FF0B1F3A"/>
      <name val="Carlito"/>
    </font>
    <font>
      <b/>
      <sz val="10"/>
      <color rgb="FFFFFFFF"/>
      <name val="Carlito"/>
    </font>
    <font>
      <b/>
      <sz val="10"/>
      <color rgb="FF0B1F3A"/>
      <name val="Carlito"/>
    </font>
    <font>
      <i/>
      <sz val="11"/>
      <color rgb="FF0B1F3A"/>
      <name val="Carlito"/>
    </font>
    <font>
      <b/>
      <sz val="9"/>
      <color rgb="FF1F4E78"/>
      <name val="Carlito"/>
    </font>
    <font>
      <b/>
      <sz val="9"/>
      <color rgb="FF5B6573"/>
      <name val="Carlito"/>
    </font>
    <font>
      <sz val="10"/>
      <color rgb="FF1F4E78"/>
      <name val="Carlito"/>
    </font>
    <font>
      <b/>
      <sz val="15"/>
      <color rgb="FF0B1F3A"/>
      <name val="Carlito"/>
    </font>
    <font>
      <b/>
      <sz val="14"/>
      <color rgb="FF0B1F3A"/>
      <name val="Carlito"/>
    </font>
    <font>
      <b/>
      <sz val="13"/>
      <color rgb="FF0B1F3A"/>
      <name val="Carlito"/>
    </font>
    <font>
      <b/>
      <sz val="9"/>
      <color rgb="FF0B1F3A"/>
      <name val="Carlito"/>
    </font>
    <font>
      <sz val="6"/>
      <color rgb="FFFFFFFF"/>
      <name val="Carlito"/>
    </font>
    <font>
      <sz val="7"/>
      <color rgb="FFFFFFFF"/>
      <name val="Carlito"/>
    </font>
    <font>
      <b/>
      <sz val="9"/>
      <color rgb="FFFFFFFF"/>
      <name val="Carlito"/>
    </font>
    <font>
      <sz val="9"/>
      <color rgb="FF1F2937"/>
      <name val="Carlito"/>
    </font>
    <font>
      <sz val="9"/>
      <color rgb="FF0B1F3A"/>
      <name val="Carlito"/>
    </font>
    <font>
      <sz val="9"/>
      <color rgb="FF1F4E78"/>
      <name val="Carlito"/>
    </font>
    <font>
      <b/>
      <sz val="9"/>
      <color rgb="FF7F6000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4F8FC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rgb="FFFFF4E5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2" fillId="4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3" fillId="5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vertical="top" wrapText="1"/>
    </xf>
    <xf numFmtId="0" fontId="5" fillId="7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top" wrapText="1"/>
    </xf>
    <xf numFmtId="0" fontId="7" fillId="6" borderId="0" xfId="0" applyFont="1" applyFill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18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6" borderId="0" xfId="0" applyFont="1" applyFill="1" applyAlignment="1">
      <alignment vertical="top" wrapText="1"/>
    </xf>
    <xf numFmtId="0" fontId="19" fillId="6" borderId="0" xfId="0" applyFont="1" applyFill="1" applyAlignment="1">
      <alignment vertical="top" wrapText="1"/>
    </xf>
    <xf numFmtId="0" fontId="19" fillId="6" borderId="0" xfId="0" applyFont="1" applyFill="1" applyAlignment="1">
      <alignment vertical="top" wrapText="1"/>
    </xf>
    <xf numFmtId="0" fontId="15" fillId="8" borderId="0" xfId="0" applyFont="1" applyFill="1" applyAlignment="1">
      <alignment vertical="top" wrapText="1"/>
    </xf>
    <xf numFmtId="0" fontId="19" fillId="8" borderId="0" xfId="0" applyFont="1" applyFill="1" applyAlignment="1">
      <alignment vertical="top" wrapText="1"/>
    </xf>
    <xf numFmtId="0" fontId="19" fillId="8" borderId="0" xfId="0" applyFont="1" applyFill="1" applyAlignment="1">
      <alignment vertical="top" wrapText="1"/>
    </xf>
    <xf numFmtId="0" fontId="20" fillId="9" borderId="0" xfId="0" applyFont="1" applyFill="1" applyAlignment="1">
      <alignment horizontal="left" vertical="top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7" fillId="3" borderId="8" xfId="1" applyFont="1" applyFill="1" applyBorder="1" applyAlignment="1">
      <alignment horizontal="center" vertical="center"/>
    </xf>
    <xf numFmtId="0" fontId="27" fillId="3" borderId="9" xfId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vertical="center" wrapText="1"/>
    </xf>
    <xf numFmtId="0" fontId="19" fillId="3" borderId="0" xfId="0" applyFont="1" applyFill="1" applyAlignment="1">
      <alignment vertical="top" wrapText="1"/>
    </xf>
    <xf numFmtId="0" fontId="20" fillId="3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8" fillId="4" borderId="0" xfId="0" applyFont="1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21" fillId="6" borderId="0" xfId="0" applyFont="1" applyFill="1" applyAlignment="1">
      <alignment vertical="top" wrapText="1"/>
    </xf>
    <xf numFmtId="0" fontId="21" fillId="8" borderId="0" xfId="0" applyFont="1" applyFill="1" applyAlignment="1">
      <alignment vertical="top" wrapText="1"/>
    </xf>
    <xf numFmtId="0" fontId="16" fillId="3" borderId="0" xfId="0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wrapText="1"/>
    </xf>
    <xf numFmtId="0" fontId="1" fillId="2" borderId="0" xfId="0" applyFont="1" applyFill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wrapText="1"/>
      <protection locked="0"/>
    </xf>
    <xf numFmtId="0" fontId="15" fillId="7" borderId="0" xfId="0" applyFont="1" applyFill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wrapText="1"/>
      <protection locked="0"/>
    </xf>
    <xf numFmtId="0" fontId="10" fillId="8" borderId="1" xfId="0" applyFont="1" applyFill="1" applyBorder="1" applyAlignment="1" applyProtection="1">
      <alignment horizontal="center" wrapText="1"/>
      <protection locked="0"/>
    </xf>
    <xf numFmtId="17" fontId="11" fillId="7" borderId="1" xfId="0" applyNumberFormat="1" applyFont="1" applyFill="1" applyBorder="1" applyAlignment="1" applyProtection="1">
      <alignment vertical="center" wrapText="1"/>
      <protection locked="0"/>
    </xf>
    <xf numFmtId="164" fontId="11" fillId="7" borderId="1" xfId="0" applyNumberFormat="1" applyFont="1" applyFill="1" applyBorder="1" applyAlignment="1" applyProtection="1">
      <alignment vertical="center" wrapText="1"/>
      <protection locked="0"/>
    </xf>
    <xf numFmtId="0" fontId="11" fillId="7" borderId="1" xfId="0" applyFont="1" applyFill="1" applyBorder="1" applyAlignment="1" applyProtection="1">
      <alignment vertical="center" wrapText="1"/>
      <protection locked="0"/>
    </xf>
    <xf numFmtId="164" fontId="4" fillId="8" borderId="1" xfId="0" applyNumberFormat="1" applyFont="1" applyFill="1" applyBorder="1" applyAlignment="1" applyProtection="1">
      <alignment vertical="center" wrapText="1"/>
      <protection locked="0"/>
    </xf>
    <xf numFmtId="0" fontId="0" fillId="3" borderId="0" xfId="0" applyFill="1" applyProtection="1"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7" fillId="7" borderId="0" xfId="0" applyFont="1" applyFill="1" applyAlignment="1" applyProtection="1">
      <alignment horizontal="left" vertical="center" wrapText="1"/>
      <protection locked="0"/>
    </xf>
    <xf numFmtId="0" fontId="3" fillId="5" borderId="0" xfId="0" applyFont="1" applyFill="1" applyAlignment="1" applyProtection="1">
      <alignment horizontal="left" vertical="center" wrapText="1"/>
      <protection locked="0"/>
    </xf>
    <xf numFmtId="0" fontId="6" fillId="5" borderId="1" xfId="0" applyFont="1" applyFill="1" applyBorder="1" applyAlignment="1" applyProtection="1">
      <alignment horizontal="center" wrapText="1"/>
      <protection locked="0"/>
    </xf>
    <xf numFmtId="164" fontId="1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13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13" fillId="6" borderId="1" xfId="0" applyNumberFormat="1" applyFont="1" applyFill="1" applyBorder="1" applyAlignment="1" applyProtection="1">
      <alignment horizontal="center" vertical="center" wrapText="1"/>
      <protection locked="0"/>
    </xf>
    <xf numFmtId="17" fontId="13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64" fontId="14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22" fillId="9" borderId="0" xfId="0" applyFont="1" applyFill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5" fillId="4" borderId="0" xfId="0" applyFont="1" applyFill="1" applyAlignment="1" applyProtection="1">
      <alignment vertical="top" wrapText="1"/>
      <protection locked="0"/>
    </xf>
    <xf numFmtId="0" fontId="4" fillId="6" borderId="0" xfId="0" applyFont="1" applyFill="1" applyAlignment="1" applyProtection="1">
      <alignment vertical="top" wrapText="1"/>
      <protection locked="0"/>
    </xf>
    <xf numFmtId="0" fontId="15" fillId="9" borderId="0" xfId="0" applyFont="1" applyFill="1" applyAlignment="1" applyProtection="1">
      <alignment wrapText="1"/>
      <protection locked="0"/>
    </xf>
  </cellXfs>
  <cellStyles count="2">
    <cellStyle name="Hipervínculo" xfId="1" builtinId="8"/>
    <cellStyle name="Normal" xfId="0" builtinId="0"/>
  </cellStyles>
  <dxfs count="9">
    <dxf>
      <font>
        <b/>
        <color rgb="FF2E7D32"/>
      </font>
      <fill>
        <patternFill>
          <bgColor rgb="FFEAF5EC"/>
        </patternFill>
      </fill>
    </dxf>
    <dxf>
      <font>
        <b/>
        <color rgb="FFB26A00"/>
      </font>
      <fill>
        <patternFill>
          <bgColor rgb="FFFFF4E5"/>
        </patternFill>
      </fill>
    </dxf>
    <dxf>
      <font>
        <b/>
        <color rgb="FF7F6000"/>
      </font>
      <fill>
        <patternFill>
          <bgColor rgb="FFFFF4E5"/>
        </patternFill>
      </fill>
    </dxf>
    <dxf>
      <font>
        <b/>
        <color rgb="FF9C0006"/>
      </font>
      <fill>
        <patternFill>
          <bgColor rgb="FFFCE8E6"/>
        </patternFill>
      </fill>
    </dxf>
    <dxf>
      <font>
        <b/>
        <color rgb="FF1F5132"/>
      </font>
      <fill>
        <patternFill>
          <bgColor rgb="FFE2F0D9"/>
        </patternFill>
      </fill>
    </dxf>
    <dxf>
      <font>
        <b/>
        <color rgb="FFC62828"/>
      </font>
      <fill>
        <patternFill>
          <bgColor rgb="FFFDECEC"/>
        </patternFill>
      </fill>
    </dxf>
    <dxf>
      <font>
        <b/>
        <color rgb="FF7F6000"/>
      </font>
      <fill>
        <patternFill>
          <bgColor rgb="FFFFF4E5"/>
        </patternFill>
      </fill>
    </dxf>
    <dxf>
      <font>
        <b/>
        <color rgb="FF9C0006"/>
      </font>
      <fill>
        <patternFill>
          <bgColor rgb="FFFCE8E6"/>
        </patternFill>
      </fill>
    </dxf>
    <dxf>
      <font>
        <b/>
        <color rgb="FF1F5132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Flujo neto</c:v>
          </c:tx>
          <c:marker>
            <c:symbol val="none"/>
          </c:marker>
          <c:cat>
            <c:numRef>
              <c:f>Datos!$A$7:$A$30</c:f>
              <c:numCache>
                <c:formatCode>mmm\-yy</c:formatCode>
                <c:ptCount val="24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  <c:pt idx="21">
                  <c:v>46296</c:v>
                </c:pt>
                <c:pt idx="22">
                  <c:v>46327</c:v>
                </c:pt>
                <c:pt idx="23">
                  <c:v>46357</c:v>
                </c:pt>
              </c:numCache>
            </c:numRef>
          </c:cat>
          <c:val>
            <c:numRef>
              <c:f>Datos!$B$7:$B$30</c:f>
              <c:numCache>
                <c:formatCode>\$#,##0;[Red]\(\$#,##0\);\-</c:formatCode>
                <c:ptCount val="24"/>
                <c:pt idx="0">
                  <c:v>4200000</c:v>
                </c:pt>
                <c:pt idx="1">
                  <c:v>3700000</c:v>
                </c:pt>
                <c:pt idx="2">
                  <c:v>4800000</c:v>
                </c:pt>
                <c:pt idx="3">
                  <c:v>3900000</c:v>
                </c:pt>
                <c:pt idx="4">
                  <c:v>4400000</c:v>
                </c:pt>
                <c:pt idx="5">
                  <c:v>3500000</c:v>
                </c:pt>
                <c:pt idx="6">
                  <c:v>4600000</c:v>
                </c:pt>
                <c:pt idx="7">
                  <c:v>4100000</c:v>
                </c:pt>
                <c:pt idx="8">
                  <c:v>3800000</c:v>
                </c:pt>
                <c:pt idx="9">
                  <c:v>4900000</c:v>
                </c:pt>
                <c:pt idx="10">
                  <c:v>5300000</c:v>
                </c:pt>
                <c:pt idx="11">
                  <c:v>4500000</c:v>
                </c:pt>
                <c:pt idx="12">
                  <c:v>4700000</c:v>
                </c:pt>
                <c:pt idx="13">
                  <c:v>3900000</c:v>
                </c:pt>
                <c:pt idx="14">
                  <c:v>5400000</c:v>
                </c:pt>
                <c:pt idx="15">
                  <c:v>1200000</c:v>
                </c:pt>
                <c:pt idx="16">
                  <c:v>6800000</c:v>
                </c:pt>
                <c:pt idx="17">
                  <c:v>2300000</c:v>
                </c:pt>
                <c:pt idx="18">
                  <c:v>7100000</c:v>
                </c:pt>
                <c:pt idx="19">
                  <c:v>-1400000</c:v>
                </c:pt>
                <c:pt idx="20">
                  <c:v>6500000</c:v>
                </c:pt>
                <c:pt idx="21">
                  <c:v>600000</c:v>
                </c:pt>
                <c:pt idx="22">
                  <c:v>8300000</c:v>
                </c:pt>
                <c:pt idx="23">
                  <c:v>1100000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67D-4BF6-A58F-CEB2D468D11B}"/>
            </c:ext>
          </c:extLst>
        </c:ser>
        <c:ser>
          <c:idx val="1"/>
          <c:order val="1"/>
          <c:tx>
            <c:v>Promedio</c:v>
          </c:tx>
          <c:marker>
            <c:symbol val="none"/>
          </c:marker>
          <c:cat>
            <c:numRef>
              <c:f>Datos!$A$7:$A$30</c:f>
              <c:numCache>
                <c:formatCode>mmm\-yy</c:formatCode>
                <c:ptCount val="24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  <c:pt idx="17">
                  <c:v>46174</c:v>
                </c:pt>
                <c:pt idx="18">
                  <c:v>46204</c:v>
                </c:pt>
                <c:pt idx="19">
                  <c:v>46235</c:v>
                </c:pt>
                <c:pt idx="20">
                  <c:v>46266</c:v>
                </c:pt>
                <c:pt idx="21">
                  <c:v>46296</c:v>
                </c:pt>
                <c:pt idx="22">
                  <c:v>46327</c:v>
                </c:pt>
                <c:pt idx="23">
                  <c:v>46357</c:v>
                </c:pt>
              </c:numCache>
            </c:numRef>
          </c:cat>
          <c:val>
            <c:numRef>
              <c:f>Datos!$F$7:$F$30</c:f>
              <c:numCache>
                <c:formatCode>\$#,##0;[Red]\(\$#,##0\);\-</c:formatCode>
                <c:ptCount val="24"/>
                <c:pt idx="0">
                  <c:v>4091666.6666666665</c:v>
                </c:pt>
                <c:pt idx="1">
                  <c:v>4091666.6666666665</c:v>
                </c:pt>
                <c:pt idx="2">
                  <c:v>4091666.6666666665</c:v>
                </c:pt>
                <c:pt idx="3">
                  <c:v>4091666.6666666665</c:v>
                </c:pt>
                <c:pt idx="4">
                  <c:v>4091666.6666666665</c:v>
                </c:pt>
                <c:pt idx="5">
                  <c:v>4091666.6666666665</c:v>
                </c:pt>
                <c:pt idx="6">
                  <c:v>4091666.6666666665</c:v>
                </c:pt>
                <c:pt idx="7">
                  <c:v>4091666.6666666665</c:v>
                </c:pt>
                <c:pt idx="8">
                  <c:v>4091666.6666666665</c:v>
                </c:pt>
                <c:pt idx="9">
                  <c:v>4091666.6666666665</c:v>
                </c:pt>
                <c:pt idx="10">
                  <c:v>4091666.6666666665</c:v>
                </c:pt>
                <c:pt idx="11">
                  <c:v>4091666.6666666665</c:v>
                </c:pt>
                <c:pt idx="12">
                  <c:v>4091666.6666666665</c:v>
                </c:pt>
                <c:pt idx="13">
                  <c:v>4091666.6666666665</c:v>
                </c:pt>
                <c:pt idx="14">
                  <c:v>4091666.6666666665</c:v>
                </c:pt>
                <c:pt idx="15">
                  <c:v>4091666.6666666665</c:v>
                </c:pt>
                <c:pt idx="16">
                  <c:v>4091666.6666666665</c:v>
                </c:pt>
                <c:pt idx="17">
                  <c:v>4091666.6666666665</c:v>
                </c:pt>
                <c:pt idx="18">
                  <c:v>4091666.6666666665</c:v>
                </c:pt>
                <c:pt idx="19">
                  <c:v>4091666.6666666665</c:v>
                </c:pt>
                <c:pt idx="20">
                  <c:v>4091666.6666666665</c:v>
                </c:pt>
                <c:pt idx="21">
                  <c:v>4091666.6666666665</c:v>
                </c:pt>
                <c:pt idx="22">
                  <c:v>4091666.6666666665</c:v>
                </c:pt>
                <c:pt idx="23">
                  <c:v>4091666.6666666665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67D-4BF6-A58F-CEB2D468D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date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mmm\-yy" sourceLinked="0"/>
        <c:majorTickMark val="none"/>
        <c:minorTickMark val="none"/>
        <c:tickLblPos val="nextTo"/>
        <c:txPr>
          <a:bodyPr rot="-2700000" anchorCtr="1"/>
          <a:lstStyle/>
          <a:p>
            <a:pPr>
              <a:defRPr sz="675"/>
            </a:pPr>
            <a:endParaRPr lang="es-CO"/>
          </a:p>
        </c:txPr>
        <c:crossAx val="48672768"/>
        <c:crosses val="autoZero"/>
        <c:auto val="1"/>
        <c:lblOffset val="100"/>
        <c:baseTimeUnit val="months"/>
      </c:date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,,&quot;M&quot;;[Red]\(\$0,,&quot;M&quot;\)" sourceLinked="0"/>
        <c:majorTickMark val="none"/>
        <c:minorTickMark val="none"/>
        <c:tickLblPos val="nextTo"/>
        <c:txPr>
          <a:bodyPr anchorCtr="1"/>
          <a:lstStyle/>
          <a:p>
            <a:pPr>
              <a:defRPr sz="675"/>
            </a:pPr>
            <a:endParaRPr lang="es-CO"/>
          </a:p>
        </c:txPr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2114842</xdr:colOff>
      <xdr:row>2</xdr:row>
      <xdr:rowOff>17369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95D241-DFC3-4D4C-85A5-7156C4D58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31706" y="0"/>
          <a:ext cx="2111032" cy="596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2114842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3D3C4E-CE23-4DC8-933E-54D0B90FB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67950" y="0"/>
          <a:ext cx="2114842" cy="600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2116747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8A08AB-AB8B-4A17-85A7-161A66B20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9950" y="0"/>
          <a:ext cx="2111032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2116747</xdr:colOff>
      <xdr:row>3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214D2D-DC78-4F7A-95D8-361E08E18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63100" y="0"/>
          <a:ext cx="2116747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="85" zoomScaleNormal="85" workbookViewId="0">
      <selection activeCell="I10" sqref="I10"/>
    </sheetView>
  </sheetViews>
  <sheetFormatPr baseColWidth="10" defaultColWidth="31.296875" defaultRowHeight="13.8"/>
  <cols>
    <col min="1" max="1" width="18.5" style="2" bestFit="1" customWidth="1"/>
    <col min="2" max="7" width="22.3984375" style="2" customWidth="1"/>
    <col min="8" max="8" width="6.296875" style="2" customWidth="1"/>
    <col min="9" max="9" width="42.8984375" style="2" customWidth="1"/>
    <col min="10" max="10" width="40.296875" style="2" customWidth="1"/>
    <col min="11" max="16384" width="31.296875" style="2"/>
  </cols>
  <sheetData>
    <row r="1" spans="1:10" ht="22.35" customHeight="1">
      <c r="A1" s="1" t="s">
        <v>0</v>
      </c>
      <c r="B1" s="1"/>
      <c r="C1" s="1"/>
      <c r="D1" s="1"/>
      <c r="E1" s="1"/>
      <c r="F1" s="1"/>
      <c r="G1" s="1"/>
      <c r="H1" s="30"/>
    </row>
    <row r="2" spans="1:10" ht="22.35" customHeight="1">
      <c r="A2" s="1"/>
      <c r="B2" s="1"/>
      <c r="C2" s="1"/>
      <c r="D2" s="1"/>
      <c r="E2" s="1"/>
      <c r="F2" s="1"/>
      <c r="G2" s="1"/>
      <c r="H2" s="30"/>
    </row>
    <row r="3" spans="1:10" ht="25.65" customHeight="1" thickBot="1">
      <c r="A3" s="3" t="s">
        <v>1</v>
      </c>
      <c r="B3" s="3"/>
      <c r="C3" s="3"/>
      <c r="D3" s="3"/>
      <c r="E3" s="3"/>
      <c r="F3" s="3"/>
      <c r="G3" s="3"/>
      <c r="H3" s="31"/>
    </row>
    <row r="4" spans="1:10" ht="17.399999999999999" customHeight="1">
      <c r="A4" s="4"/>
      <c r="B4" s="4"/>
      <c r="C4" s="4"/>
      <c r="D4" s="4"/>
      <c r="E4" s="4"/>
      <c r="F4" s="4"/>
      <c r="G4" s="4"/>
      <c r="H4" s="4"/>
      <c r="I4" s="22" t="s">
        <v>178</v>
      </c>
      <c r="J4" s="23"/>
    </row>
    <row r="5" spans="1:10" ht="34.200000000000003" customHeight="1">
      <c r="A5" s="5" t="s">
        <v>2</v>
      </c>
      <c r="B5" s="5"/>
      <c r="C5" s="5"/>
      <c r="D5" s="5"/>
      <c r="E5" s="5"/>
      <c r="F5" s="5"/>
      <c r="G5" s="5"/>
      <c r="H5" s="32"/>
      <c r="I5" s="24"/>
      <c r="J5" s="25"/>
    </row>
    <row r="6" spans="1:10" ht="34.200000000000003" customHeight="1" thickBot="1">
      <c r="A6" s="6" t="s">
        <v>3</v>
      </c>
      <c r="B6" s="6"/>
      <c r="C6" s="6"/>
      <c r="D6" s="6"/>
      <c r="E6" s="6"/>
      <c r="F6" s="6"/>
      <c r="G6" s="6"/>
      <c r="H6" s="33"/>
      <c r="I6" s="26"/>
      <c r="J6" s="27"/>
    </row>
    <row r="7" spans="1:10" ht="17.399999999999999" customHeight="1" thickBot="1">
      <c r="A7" s="6"/>
      <c r="B7" s="6"/>
      <c r="C7" s="6"/>
      <c r="D7" s="6"/>
      <c r="E7" s="6"/>
      <c r="F7" s="6"/>
      <c r="G7" s="6"/>
      <c r="H7" s="33"/>
      <c r="I7" s="28" t="s">
        <v>179</v>
      </c>
      <c r="J7" s="29"/>
    </row>
    <row r="8" spans="1:10" ht="20.85" customHeight="1">
      <c r="A8" s="6"/>
      <c r="B8" s="6"/>
      <c r="C8" s="6"/>
      <c r="D8" s="6"/>
      <c r="E8" s="6"/>
      <c r="F8" s="6"/>
      <c r="G8" s="6"/>
      <c r="H8" s="33"/>
    </row>
    <row r="9" spans="1:10">
      <c r="A9" s="5" t="s">
        <v>4</v>
      </c>
      <c r="B9" s="5"/>
      <c r="C9" s="5"/>
      <c r="D9" s="5"/>
      <c r="E9" s="5"/>
      <c r="F9" s="5"/>
      <c r="G9" s="5"/>
      <c r="H9" s="32"/>
    </row>
    <row r="10" spans="1:10" ht="22.35" customHeight="1">
      <c r="A10" s="7" t="s">
        <v>5</v>
      </c>
      <c r="B10" s="7"/>
      <c r="C10" s="7"/>
      <c r="D10" s="7"/>
      <c r="E10" s="7"/>
      <c r="F10" s="7"/>
      <c r="G10" s="7"/>
      <c r="H10" s="34"/>
    </row>
    <row r="11" spans="1:10" ht="22.35" customHeight="1">
      <c r="A11" s="7"/>
      <c r="B11" s="7"/>
      <c r="C11" s="7"/>
      <c r="D11" s="7"/>
      <c r="E11" s="7"/>
      <c r="F11" s="7"/>
      <c r="G11" s="7"/>
      <c r="H11" s="34"/>
    </row>
    <row r="12" spans="1:10" ht="22.35" customHeight="1">
      <c r="A12" s="7"/>
      <c r="B12" s="7"/>
      <c r="C12" s="7"/>
      <c r="D12" s="7"/>
      <c r="E12" s="7"/>
      <c r="F12" s="7"/>
      <c r="G12" s="7"/>
      <c r="H12" s="34"/>
    </row>
    <row r="13" spans="1:10">
      <c r="A13" s="4"/>
      <c r="B13" s="4"/>
      <c r="C13" s="4"/>
      <c r="D13" s="4"/>
      <c r="E13" s="4"/>
      <c r="F13" s="4"/>
      <c r="G13" s="4"/>
      <c r="H13" s="4"/>
    </row>
    <row r="14" spans="1:10">
      <c r="A14" s="5" t="s">
        <v>6</v>
      </c>
      <c r="B14" s="5"/>
      <c r="C14" s="5"/>
      <c r="D14" s="5"/>
      <c r="E14" s="5"/>
      <c r="F14" s="5"/>
      <c r="G14" s="5"/>
      <c r="H14" s="32"/>
    </row>
    <row r="15" spans="1:10">
      <c r="A15" s="8" t="s">
        <v>7</v>
      </c>
      <c r="B15" s="8" t="s">
        <v>8</v>
      </c>
      <c r="C15" s="9" t="s">
        <v>9</v>
      </c>
      <c r="D15" s="9"/>
      <c r="E15" s="9"/>
      <c r="F15" s="9"/>
      <c r="G15" s="9"/>
      <c r="H15" s="35"/>
    </row>
    <row r="16" spans="1:10" ht="22.35" customHeight="1">
      <c r="A16" s="10" t="s">
        <v>10</v>
      </c>
      <c r="B16" s="11" t="s">
        <v>11</v>
      </c>
      <c r="C16" s="6" t="s">
        <v>12</v>
      </c>
      <c r="D16" s="6"/>
      <c r="E16" s="6"/>
      <c r="F16" s="6"/>
      <c r="G16" s="6"/>
      <c r="H16" s="33"/>
    </row>
    <row r="17" spans="1:8" ht="22.35" customHeight="1">
      <c r="A17" s="10" t="s">
        <v>13</v>
      </c>
      <c r="B17" s="11" t="s">
        <v>14</v>
      </c>
      <c r="C17" s="6" t="s">
        <v>15</v>
      </c>
      <c r="D17" s="6"/>
      <c r="E17" s="6"/>
      <c r="F17" s="6"/>
      <c r="G17" s="6"/>
      <c r="H17" s="33"/>
    </row>
    <row r="18" spans="1:8" ht="22.35" customHeight="1">
      <c r="A18" s="10" t="s">
        <v>16</v>
      </c>
      <c r="B18" s="11" t="s">
        <v>17</v>
      </c>
      <c r="C18" s="6" t="s">
        <v>18</v>
      </c>
      <c r="D18" s="6"/>
      <c r="E18" s="6"/>
      <c r="F18" s="6"/>
      <c r="G18" s="6"/>
      <c r="H18" s="33"/>
    </row>
    <row r="19" spans="1:8" ht="22.35" customHeight="1">
      <c r="A19" s="10" t="s">
        <v>19</v>
      </c>
      <c r="B19" s="11" t="s">
        <v>20</v>
      </c>
      <c r="C19" s="6" t="s">
        <v>21</v>
      </c>
      <c r="D19" s="6"/>
      <c r="E19" s="6"/>
      <c r="F19" s="6"/>
      <c r="G19" s="6"/>
      <c r="H19" s="33"/>
    </row>
    <row r="20" spans="1:8" ht="22.35" customHeight="1">
      <c r="A20" s="10" t="s">
        <v>22</v>
      </c>
      <c r="B20" s="11" t="s">
        <v>23</v>
      </c>
      <c r="C20" s="6" t="s">
        <v>24</v>
      </c>
      <c r="D20" s="6"/>
      <c r="E20" s="6"/>
      <c r="F20" s="6"/>
      <c r="G20" s="6"/>
      <c r="H20" s="33"/>
    </row>
    <row r="21" spans="1:8" ht="22.35" customHeight="1">
      <c r="A21" s="10" t="s">
        <v>25</v>
      </c>
      <c r="B21" s="11" t="s">
        <v>26</v>
      </c>
      <c r="C21" s="6" t="s">
        <v>27</v>
      </c>
      <c r="D21" s="6"/>
      <c r="E21" s="6"/>
      <c r="F21" s="6"/>
      <c r="G21" s="6"/>
      <c r="H21" s="33"/>
    </row>
    <row r="22" spans="1:8">
      <c r="A22" s="4"/>
      <c r="B22" s="4"/>
      <c r="C22" s="4"/>
      <c r="D22" s="4"/>
      <c r="E22" s="4"/>
      <c r="F22" s="4"/>
      <c r="G22" s="4"/>
      <c r="H22" s="4"/>
    </row>
    <row r="23" spans="1:8">
      <c r="A23" s="5" t="s">
        <v>28</v>
      </c>
      <c r="B23" s="5"/>
      <c r="C23" s="5"/>
      <c r="D23" s="5"/>
      <c r="E23" s="5"/>
      <c r="F23" s="5"/>
      <c r="G23" s="5"/>
      <c r="H23" s="32"/>
    </row>
    <row r="24" spans="1:8" ht="22.35" customHeight="1">
      <c r="A24" s="12" t="s">
        <v>29</v>
      </c>
      <c r="B24" s="12"/>
      <c r="C24" s="12"/>
      <c r="D24" s="12"/>
      <c r="E24" s="12"/>
      <c r="F24" s="12"/>
      <c r="G24" s="12"/>
      <c r="H24" s="33"/>
    </row>
    <row r="25" spans="1:8" ht="22.35" customHeight="1">
      <c r="A25" s="12"/>
      <c r="B25" s="12"/>
      <c r="C25" s="12"/>
      <c r="D25" s="12"/>
      <c r="E25" s="12"/>
      <c r="F25" s="12"/>
      <c r="G25" s="12"/>
      <c r="H25" s="33"/>
    </row>
    <row r="26" spans="1:8" ht="22.35" customHeight="1">
      <c r="A26" s="12"/>
      <c r="B26" s="12"/>
      <c r="C26" s="12"/>
      <c r="D26" s="12"/>
      <c r="E26" s="12"/>
      <c r="F26" s="12"/>
      <c r="G26" s="12"/>
      <c r="H26" s="33"/>
    </row>
    <row r="27" spans="1:8" ht="22.35" customHeight="1">
      <c r="A27" s="12"/>
      <c r="B27" s="12"/>
      <c r="C27" s="12"/>
      <c r="D27" s="12"/>
      <c r="E27" s="12"/>
      <c r="F27" s="12"/>
      <c r="G27" s="12"/>
      <c r="H27" s="33"/>
    </row>
    <row r="28" spans="1:8" ht="22.35" customHeight="1">
      <c r="A28" s="12"/>
      <c r="B28" s="12"/>
      <c r="C28" s="12"/>
      <c r="D28" s="12"/>
      <c r="E28" s="12"/>
      <c r="F28" s="12"/>
      <c r="G28" s="12"/>
      <c r="H28" s="33"/>
    </row>
    <row r="29" spans="1:8" ht="22.35" customHeight="1">
      <c r="A29" s="12"/>
      <c r="B29" s="12"/>
      <c r="C29" s="12"/>
      <c r="D29" s="12"/>
      <c r="E29" s="12"/>
      <c r="F29" s="12"/>
      <c r="G29" s="12"/>
      <c r="H29" s="33"/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5" t="s">
        <v>30</v>
      </c>
      <c r="B31" s="5"/>
      <c r="C31" s="5"/>
      <c r="D31" s="5"/>
      <c r="E31" s="5"/>
      <c r="F31" s="5"/>
      <c r="G31" s="5"/>
      <c r="H31" s="32"/>
    </row>
    <row r="32" spans="1:8">
      <c r="A32" s="8" t="s">
        <v>31</v>
      </c>
      <c r="B32" s="9" t="s">
        <v>32</v>
      </c>
      <c r="C32" s="9"/>
      <c r="D32" s="9"/>
      <c r="E32" s="9"/>
      <c r="F32" s="9"/>
      <c r="G32" s="9"/>
      <c r="H32" s="35"/>
    </row>
    <row r="33" spans="1:8" ht="22.35" customHeight="1">
      <c r="A33" s="11" t="s">
        <v>33</v>
      </c>
      <c r="B33" s="6" t="s">
        <v>34</v>
      </c>
      <c r="C33" s="6"/>
      <c r="D33" s="6"/>
      <c r="E33" s="6"/>
      <c r="F33" s="6"/>
      <c r="G33" s="6"/>
      <c r="H33" s="33"/>
    </row>
    <row r="34" spans="1:8" ht="22.35" customHeight="1">
      <c r="A34" s="11" t="s">
        <v>35</v>
      </c>
      <c r="B34" s="6" t="s">
        <v>36</v>
      </c>
      <c r="C34" s="6"/>
      <c r="D34" s="6"/>
      <c r="E34" s="6"/>
      <c r="F34" s="6"/>
      <c r="G34" s="6"/>
      <c r="H34" s="33"/>
    </row>
    <row r="35" spans="1:8" ht="22.35" customHeight="1">
      <c r="A35" s="11" t="s">
        <v>37</v>
      </c>
      <c r="B35" s="6" t="s">
        <v>38</v>
      </c>
      <c r="C35" s="6"/>
      <c r="D35" s="6"/>
      <c r="E35" s="6"/>
      <c r="F35" s="6"/>
      <c r="G35" s="6"/>
      <c r="H35" s="33"/>
    </row>
    <row r="36" spans="1:8" ht="22.35" customHeight="1">
      <c r="A36" s="11" t="s">
        <v>39</v>
      </c>
      <c r="B36" s="6" t="s">
        <v>40</v>
      </c>
      <c r="C36" s="6"/>
      <c r="D36" s="6"/>
      <c r="E36" s="6"/>
      <c r="F36" s="6"/>
      <c r="G36" s="6"/>
      <c r="H36" s="33"/>
    </row>
    <row r="37" spans="1:8" ht="22.35" customHeight="1">
      <c r="A37" s="11" t="s">
        <v>41</v>
      </c>
      <c r="B37" s="6" t="s">
        <v>42</v>
      </c>
      <c r="C37" s="6"/>
      <c r="D37" s="6"/>
      <c r="E37" s="6"/>
      <c r="F37" s="6"/>
      <c r="G37" s="6"/>
      <c r="H37" s="33"/>
    </row>
    <row r="38" spans="1:8">
      <c r="A38" s="4"/>
      <c r="B38" s="4"/>
      <c r="C38" s="4"/>
      <c r="D38" s="4"/>
      <c r="E38" s="4"/>
      <c r="F38" s="4"/>
      <c r="G38" s="4"/>
      <c r="H38" s="4"/>
    </row>
    <row r="39" spans="1:8" ht="19.2" customHeight="1">
      <c r="A39" s="5" t="s">
        <v>43</v>
      </c>
      <c r="B39" s="5"/>
      <c r="C39" s="5"/>
      <c r="D39" s="5"/>
      <c r="E39" s="5"/>
      <c r="F39" s="5"/>
      <c r="G39" s="5"/>
      <c r="H39" s="32"/>
    </row>
    <row r="40" spans="1:8" ht="17.55" customHeight="1">
      <c r="A40" s="13" t="s">
        <v>44</v>
      </c>
      <c r="B40" s="13" t="s">
        <v>32</v>
      </c>
      <c r="C40" s="14" t="s">
        <v>8</v>
      </c>
      <c r="D40" s="14"/>
      <c r="E40" s="14"/>
      <c r="F40" s="14"/>
      <c r="G40" s="14"/>
      <c r="H40" s="36"/>
    </row>
    <row r="41" spans="1:8" ht="28.8" customHeight="1">
      <c r="A41" s="15" t="s">
        <v>45</v>
      </c>
      <c r="B41" s="16" t="s">
        <v>46</v>
      </c>
      <c r="C41" s="17" t="s">
        <v>47</v>
      </c>
      <c r="D41" s="17"/>
      <c r="E41" s="17"/>
      <c r="F41" s="17"/>
      <c r="G41" s="17"/>
      <c r="H41" s="37"/>
    </row>
    <row r="42" spans="1:8" ht="28.8" customHeight="1">
      <c r="A42" s="18" t="s">
        <v>48</v>
      </c>
      <c r="B42" s="19" t="s">
        <v>49</v>
      </c>
      <c r="C42" s="20" t="s">
        <v>50</v>
      </c>
      <c r="D42" s="20"/>
      <c r="E42" s="20"/>
      <c r="F42" s="20"/>
      <c r="G42" s="20"/>
      <c r="H42" s="37"/>
    </row>
    <row r="43" spans="1:8" ht="28.8" customHeight="1">
      <c r="A43" s="15" t="s">
        <v>51</v>
      </c>
      <c r="B43" s="16" t="s">
        <v>52</v>
      </c>
      <c r="C43" s="17" t="s">
        <v>53</v>
      </c>
      <c r="D43" s="17"/>
      <c r="E43" s="17"/>
      <c r="F43" s="17"/>
      <c r="G43" s="17"/>
      <c r="H43" s="37"/>
    </row>
    <row r="44" spans="1:8" ht="28.8" customHeight="1">
      <c r="A44" s="18" t="s">
        <v>54</v>
      </c>
      <c r="B44" s="19" t="s">
        <v>55</v>
      </c>
      <c r="C44" s="20" t="s">
        <v>56</v>
      </c>
      <c r="D44" s="20"/>
      <c r="E44" s="20"/>
      <c r="F44" s="20"/>
      <c r="G44" s="20"/>
      <c r="H44" s="37"/>
    </row>
    <row r="46" spans="1:8" ht="19.2" customHeight="1">
      <c r="A46" s="5" t="s">
        <v>57</v>
      </c>
      <c r="B46" s="5"/>
      <c r="C46" s="5"/>
      <c r="D46" s="5"/>
      <c r="E46" s="5"/>
      <c r="F46" s="5"/>
      <c r="G46" s="5"/>
      <c r="H46" s="32"/>
    </row>
    <row r="47" spans="1:8" ht="16.05" customHeight="1">
      <c r="A47" s="21" t="s">
        <v>58</v>
      </c>
      <c r="B47" s="21"/>
      <c r="C47" s="21"/>
      <c r="D47" s="21"/>
      <c r="E47" s="21"/>
      <c r="F47" s="21"/>
      <c r="G47" s="21"/>
      <c r="H47" s="38"/>
    </row>
    <row r="48" spans="1:8" ht="16.05" customHeight="1">
      <c r="A48" s="21"/>
      <c r="B48" s="21"/>
      <c r="C48" s="21"/>
      <c r="D48" s="21"/>
      <c r="E48" s="21"/>
      <c r="F48" s="21"/>
      <c r="G48" s="21"/>
      <c r="H48" s="38"/>
    </row>
    <row r="49" spans="1:8" ht="16.05" customHeight="1">
      <c r="A49" s="21"/>
      <c r="B49" s="21"/>
      <c r="C49" s="21"/>
      <c r="D49" s="21"/>
      <c r="E49" s="21"/>
      <c r="F49" s="21"/>
      <c r="G49" s="21"/>
      <c r="H49" s="38"/>
    </row>
    <row r="50" spans="1:8" ht="16.05" customHeight="1">
      <c r="A50" s="21"/>
      <c r="B50" s="21"/>
      <c r="C50" s="21"/>
      <c r="D50" s="21"/>
      <c r="E50" s="21"/>
      <c r="F50" s="21"/>
      <c r="G50" s="21"/>
      <c r="H50" s="38"/>
    </row>
    <row r="51" spans="1:8" ht="16.05" customHeight="1">
      <c r="A51" s="21"/>
      <c r="B51" s="21"/>
      <c r="C51" s="21"/>
      <c r="D51" s="21"/>
      <c r="E51" s="21"/>
      <c r="F51" s="21"/>
      <c r="G51" s="21"/>
      <c r="H51" s="38"/>
    </row>
    <row r="52" spans="1:8" ht="16.05" customHeight="1">
      <c r="A52" s="21"/>
      <c r="B52" s="21"/>
      <c r="C52" s="21"/>
      <c r="D52" s="21"/>
      <c r="E52" s="21"/>
      <c r="F52" s="21"/>
      <c r="G52" s="21"/>
      <c r="H52" s="38"/>
    </row>
  </sheetData>
  <sheetProtection algorithmName="SHA-512" hashValue="9IZYiy/6QeRzeGL3lbnPWVXxNOJAe/iJtuSRIU8jgqCTwBzOLErJ2wWZcwg6gET2tt3ByjMXhcA36rdO6WUysg==" saltValue="N+G5CRpKIj9ypptX3lfLBA==" spinCount="100000" sheet="1" objects="1" scenarios="1" formatCells="0" formatColumns="0" formatRows="0" insertColumns="0" sort="0" autoFilter="0"/>
  <mergeCells count="33">
    <mergeCell ref="A47:G52"/>
    <mergeCell ref="I4:J6"/>
    <mergeCell ref="I7:J7"/>
    <mergeCell ref="C41:G41"/>
    <mergeCell ref="C42:G42"/>
    <mergeCell ref="C43:G43"/>
    <mergeCell ref="C44:G44"/>
    <mergeCell ref="A46:G46"/>
    <mergeCell ref="B36:G36"/>
    <mergeCell ref="B37:G37"/>
    <mergeCell ref="A6:G8"/>
    <mergeCell ref="A39:G39"/>
    <mergeCell ref="C40:G40"/>
    <mergeCell ref="A31:G31"/>
    <mergeCell ref="B32:G32"/>
    <mergeCell ref="B33:G33"/>
    <mergeCell ref="B34:G34"/>
    <mergeCell ref="B35:G35"/>
    <mergeCell ref="C19:G19"/>
    <mergeCell ref="C20:G20"/>
    <mergeCell ref="C21:G21"/>
    <mergeCell ref="A23:G23"/>
    <mergeCell ref="A24:G29"/>
    <mergeCell ref="A14:G14"/>
    <mergeCell ref="C15:G15"/>
    <mergeCell ref="C16:G16"/>
    <mergeCell ref="C17:G17"/>
    <mergeCell ref="C18:G18"/>
    <mergeCell ref="A1:G2"/>
    <mergeCell ref="A3:G3"/>
    <mergeCell ref="A5:G5"/>
    <mergeCell ref="A9:G9"/>
    <mergeCell ref="A10:G12"/>
  </mergeCells>
  <hyperlinks>
    <hyperlink ref="I7" r:id="rId1" xr:uid="{0034D64F-3FF4-45C2-B9B3-32638E299B1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>
      <selection activeCell="F10" sqref="F10"/>
    </sheetView>
  </sheetViews>
  <sheetFormatPr baseColWidth="10" defaultColWidth="8.796875" defaultRowHeight="13.8"/>
  <cols>
    <col min="1" max="1" width="24" style="2" customWidth="1"/>
    <col min="2" max="2" width="38" style="2" customWidth="1"/>
    <col min="3" max="3" width="42" style="2" customWidth="1"/>
    <col min="4" max="4" width="22" style="2" customWidth="1"/>
    <col min="5" max="5" width="8.796875" style="2"/>
    <col min="6" max="6" width="29.59765625" style="2" customWidth="1"/>
    <col min="7" max="7" width="34.796875" style="2" customWidth="1"/>
    <col min="8" max="16384" width="8.796875" style="2"/>
  </cols>
  <sheetData>
    <row r="1" spans="1:7">
      <c r="A1" s="39" t="s">
        <v>59</v>
      </c>
      <c r="B1" s="39"/>
      <c r="C1" s="39"/>
      <c r="D1" s="39"/>
    </row>
    <row r="2" spans="1:7">
      <c r="A2" s="39"/>
      <c r="B2" s="39"/>
      <c r="C2" s="39"/>
      <c r="D2" s="39"/>
    </row>
    <row r="3" spans="1:7" ht="14.4">
      <c r="A3" s="40" t="s">
        <v>60</v>
      </c>
      <c r="B3" s="40"/>
      <c r="C3" s="40"/>
      <c r="D3" s="40"/>
    </row>
    <row r="5" spans="1:7" ht="14.4" thickBot="1">
      <c r="A5" s="41" t="s">
        <v>61</v>
      </c>
      <c r="B5" s="41" t="s">
        <v>62</v>
      </c>
      <c r="C5" s="41" t="s">
        <v>63</v>
      </c>
      <c r="D5" s="41" t="s">
        <v>64</v>
      </c>
    </row>
    <row r="6" spans="1:7" ht="26.4">
      <c r="A6" s="42" t="s">
        <v>65</v>
      </c>
      <c r="B6" s="43" t="s">
        <v>66</v>
      </c>
      <c r="C6" s="43" t="s">
        <v>67</v>
      </c>
      <c r="D6" s="43" t="s">
        <v>68</v>
      </c>
      <c r="F6" s="22" t="s">
        <v>178</v>
      </c>
      <c r="G6" s="23"/>
    </row>
    <row r="7" spans="1:7" ht="26.4">
      <c r="A7" s="42" t="s">
        <v>69</v>
      </c>
      <c r="B7" s="43" t="s">
        <v>70</v>
      </c>
      <c r="C7" s="43" t="s">
        <v>71</v>
      </c>
      <c r="D7" s="43" t="s">
        <v>68</v>
      </c>
      <c r="F7" s="24"/>
      <c r="G7" s="25"/>
    </row>
    <row r="8" spans="1:7" ht="27" thickBot="1">
      <c r="A8" s="42" t="s">
        <v>72</v>
      </c>
      <c r="B8" s="43" t="s">
        <v>73</v>
      </c>
      <c r="C8" s="43" t="s">
        <v>74</v>
      </c>
      <c r="D8" s="43" t="s">
        <v>68</v>
      </c>
      <c r="F8" s="26"/>
      <c r="G8" s="27"/>
    </row>
    <row r="9" spans="1:7" ht="27" thickBot="1">
      <c r="A9" s="42" t="s">
        <v>33</v>
      </c>
      <c r="B9" s="43" t="s">
        <v>75</v>
      </c>
      <c r="C9" s="43" t="s">
        <v>76</v>
      </c>
      <c r="D9" s="43" t="s">
        <v>77</v>
      </c>
      <c r="F9" s="28" t="s">
        <v>179</v>
      </c>
      <c r="G9" s="29"/>
    </row>
    <row r="10" spans="1:7" ht="26.4">
      <c r="A10" s="42" t="s">
        <v>78</v>
      </c>
      <c r="B10" s="43" t="s">
        <v>79</v>
      </c>
      <c r="C10" s="43" t="s">
        <v>80</v>
      </c>
      <c r="D10" s="43" t="s">
        <v>81</v>
      </c>
    </row>
    <row r="11" spans="1:7" ht="26.4">
      <c r="A11" s="42" t="s">
        <v>35</v>
      </c>
      <c r="B11" s="43" t="s">
        <v>82</v>
      </c>
      <c r="C11" s="43" t="s">
        <v>83</v>
      </c>
      <c r="D11" s="43" t="s">
        <v>77</v>
      </c>
    </row>
    <row r="12" spans="1:7" ht="26.4">
      <c r="A12" s="42" t="s">
        <v>84</v>
      </c>
      <c r="B12" s="43" t="s">
        <v>85</v>
      </c>
      <c r="C12" s="43" t="s">
        <v>86</v>
      </c>
      <c r="D12" s="43" t="s">
        <v>87</v>
      </c>
    </row>
    <row r="13" spans="1:7" ht="26.4">
      <c r="A13" s="42" t="s">
        <v>88</v>
      </c>
      <c r="B13" s="43" t="s">
        <v>89</v>
      </c>
      <c r="C13" s="43" t="s">
        <v>90</v>
      </c>
      <c r="D13" s="43" t="s">
        <v>87</v>
      </c>
    </row>
    <row r="14" spans="1:7" ht="26.4">
      <c r="A14" s="42" t="s">
        <v>91</v>
      </c>
      <c r="B14" s="43" t="s">
        <v>92</v>
      </c>
      <c r="C14" s="43" t="s">
        <v>93</v>
      </c>
      <c r="D14" s="43" t="s">
        <v>77</v>
      </c>
    </row>
    <row r="15" spans="1:7" ht="26.4">
      <c r="A15" s="42" t="s">
        <v>94</v>
      </c>
      <c r="B15" s="43" t="s">
        <v>95</v>
      </c>
      <c r="C15" s="43" t="s">
        <v>96</v>
      </c>
      <c r="D15" s="43" t="s">
        <v>77</v>
      </c>
    </row>
    <row r="16" spans="1:7" ht="26.4">
      <c r="A16" s="42" t="s">
        <v>37</v>
      </c>
      <c r="B16" s="43" t="s">
        <v>97</v>
      </c>
      <c r="C16" s="43" t="s">
        <v>98</v>
      </c>
      <c r="D16" s="43" t="s">
        <v>77</v>
      </c>
    </row>
    <row r="17" spans="1:4">
      <c r="A17" s="42" t="s">
        <v>99</v>
      </c>
      <c r="B17" s="43" t="s">
        <v>100</v>
      </c>
      <c r="C17" s="43" t="s">
        <v>101</v>
      </c>
      <c r="D17" s="43" t="s">
        <v>102</v>
      </c>
    </row>
    <row r="18" spans="1:4" ht="26.4">
      <c r="A18" s="42" t="s">
        <v>103</v>
      </c>
      <c r="B18" s="43" t="s">
        <v>104</v>
      </c>
      <c r="C18" s="43" t="s">
        <v>105</v>
      </c>
      <c r="D18" s="43" t="s">
        <v>106</v>
      </c>
    </row>
    <row r="19" spans="1:4" ht="26.4">
      <c r="A19" s="42" t="s">
        <v>107</v>
      </c>
      <c r="B19" s="43" t="s">
        <v>108</v>
      </c>
      <c r="C19" s="43" t="s">
        <v>109</v>
      </c>
      <c r="D19" s="43" t="s">
        <v>106</v>
      </c>
    </row>
    <row r="20" spans="1:4" ht="39.6">
      <c r="A20" s="42" t="s">
        <v>41</v>
      </c>
      <c r="B20" s="43" t="s">
        <v>110</v>
      </c>
      <c r="C20" s="43" t="s">
        <v>111</v>
      </c>
      <c r="D20" s="43" t="s">
        <v>77</v>
      </c>
    </row>
    <row r="21" spans="1:4" ht="26.4">
      <c r="A21" s="42" t="s">
        <v>112</v>
      </c>
      <c r="B21" s="43" t="s">
        <v>113</v>
      </c>
      <c r="C21" s="43" t="s">
        <v>114</v>
      </c>
      <c r="D21" s="43" t="s">
        <v>102</v>
      </c>
    </row>
    <row r="22" spans="1:4" ht="26.4">
      <c r="A22" s="42" t="s">
        <v>115</v>
      </c>
      <c r="B22" s="43" t="s">
        <v>116</v>
      </c>
      <c r="C22" s="43" t="s">
        <v>117</v>
      </c>
      <c r="D22" s="43" t="s">
        <v>81</v>
      </c>
    </row>
    <row r="23" spans="1:4" ht="33.6" customHeight="1">
      <c r="A23" s="15" t="s">
        <v>118</v>
      </c>
      <c r="B23" s="16" t="s">
        <v>119</v>
      </c>
      <c r="C23" s="16" t="s">
        <v>120</v>
      </c>
      <c r="D23" s="44" t="s">
        <v>121</v>
      </c>
    </row>
    <row r="24" spans="1:4" ht="33.6" customHeight="1">
      <c r="A24" s="18" t="s">
        <v>45</v>
      </c>
      <c r="B24" s="19" t="s">
        <v>122</v>
      </c>
      <c r="C24" s="19" t="s">
        <v>123</v>
      </c>
      <c r="D24" s="45" t="s">
        <v>124</v>
      </c>
    </row>
    <row r="25" spans="1:4" ht="33.6" customHeight="1">
      <c r="A25" s="15" t="s">
        <v>48</v>
      </c>
      <c r="B25" s="16" t="s">
        <v>125</v>
      </c>
      <c r="C25" s="16" t="s">
        <v>126</v>
      </c>
      <c r="D25" s="44" t="s">
        <v>124</v>
      </c>
    </row>
    <row r="26" spans="1:4" ht="33.6" customHeight="1">
      <c r="A26" s="18" t="s">
        <v>51</v>
      </c>
      <c r="B26" s="19" t="s">
        <v>127</v>
      </c>
      <c r="C26" s="19" t="s">
        <v>128</v>
      </c>
      <c r="D26" s="45" t="s">
        <v>124</v>
      </c>
    </row>
    <row r="27" spans="1:4" ht="33.6" customHeight="1">
      <c r="A27" s="15" t="s">
        <v>54</v>
      </c>
      <c r="B27" s="16" t="s">
        <v>129</v>
      </c>
      <c r="C27" s="16" t="s">
        <v>130</v>
      </c>
      <c r="D27" s="44" t="s">
        <v>124</v>
      </c>
    </row>
    <row r="28" spans="1:4" ht="33.6" customHeight="1">
      <c r="A28" s="18" t="s">
        <v>131</v>
      </c>
      <c r="B28" s="19" t="s">
        <v>132</v>
      </c>
      <c r="C28" s="19" t="s">
        <v>133</v>
      </c>
      <c r="D28" s="45" t="s">
        <v>77</v>
      </c>
    </row>
  </sheetData>
  <sheetProtection algorithmName="SHA-512" hashValue="tbRZ6I43iaTGQKquHLeN13qSt8OFwqUBqkb3w8PIDloSsKbJp3mMw6NSaa4P0G5VHJq86vdeoq2fOdGiojC+9g==" saltValue="br7KA4sybHgLAQKpqxX5+Q==" spinCount="100000" sheet="1" objects="1" scenarios="1" formatCells="0" formatColumns="0" formatRows="0" insertColumns="0" sort="0" autoFilter="0" pivotTables="0"/>
  <mergeCells count="4">
    <mergeCell ref="A1:D2"/>
    <mergeCell ref="A3:D3"/>
    <mergeCell ref="F6:G8"/>
    <mergeCell ref="F9:G9"/>
  </mergeCells>
  <hyperlinks>
    <hyperlink ref="F9" r:id="rId1" xr:uid="{653FDB63-27D3-481D-BB42-84D2D8F80C9B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workbookViewId="0">
      <selection activeCell="H16" sqref="H16"/>
    </sheetView>
  </sheetViews>
  <sheetFormatPr baseColWidth="10" defaultColWidth="8.796875" defaultRowHeight="13.8"/>
  <cols>
    <col min="1" max="1" width="14" style="2" customWidth="1"/>
    <col min="2" max="2" width="20" style="2" customWidth="1"/>
    <col min="3" max="3" width="34" style="2" customWidth="1"/>
    <col min="4" max="5" width="23" style="2" customWidth="1"/>
    <col min="6" max="6" width="22" style="2" customWidth="1"/>
    <col min="7" max="7" width="8.796875" style="2"/>
    <col min="8" max="8" width="31.796875" style="2" customWidth="1"/>
    <col min="9" max="9" width="35.8984375" style="2" customWidth="1"/>
    <col min="10" max="16384" width="8.796875" style="2"/>
  </cols>
  <sheetData>
    <row r="1" spans="1:9">
      <c r="A1" s="50" t="s">
        <v>134</v>
      </c>
      <c r="B1" s="50"/>
      <c r="C1" s="50"/>
      <c r="D1" s="50"/>
      <c r="E1" s="50"/>
      <c r="F1" s="50"/>
    </row>
    <row r="2" spans="1:9">
      <c r="A2" s="50"/>
      <c r="B2" s="50"/>
      <c r="C2" s="50"/>
      <c r="D2" s="50"/>
      <c r="E2" s="50"/>
      <c r="F2" s="50"/>
    </row>
    <row r="3" spans="1:9" ht="14.4">
      <c r="A3" s="51" t="s">
        <v>135</v>
      </c>
      <c r="B3" s="51"/>
      <c r="C3" s="51"/>
      <c r="D3" s="51"/>
      <c r="E3" s="51"/>
      <c r="F3" s="51"/>
    </row>
    <row r="4" spans="1:9" ht="27.15" customHeight="1" thickBot="1">
      <c r="A4" s="52" t="str">
        <f>IF(Análisis!P5&lt;&gt;"",Análisis!P5,IF(Análisis!P6&lt;&gt;"",Análisis!P6,IF(Análisis!P7&lt;&gt;"",Análisis!P7,Análisis!P8)))</f>
        <v>LISTO: datos válidos. El análisis usa 24 meses.</v>
      </c>
      <c r="B4" s="52"/>
      <c r="C4" s="52"/>
      <c r="D4" s="52"/>
      <c r="E4" s="52"/>
      <c r="F4" s="52"/>
    </row>
    <row r="5" spans="1:9" ht="26.4" customHeight="1">
      <c r="A5" s="53" t="s">
        <v>65</v>
      </c>
      <c r="B5" s="53" t="s">
        <v>136</v>
      </c>
      <c r="C5" s="53" t="s">
        <v>72</v>
      </c>
      <c r="D5" s="53" t="s">
        <v>137</v>
      </c>
      <c r="E5" s="53" t="s">
        <v>138</v>
      </c>
      <c r="F5" s="53" t="s">
        <v>139</v>
      </c>
      <c r="H5" s="22" t="s">
        <v>178</v>
      </c>
      <c r="I5" s="23"/>
    </row>
    <row r="6" spans="1:9" ht="26.4" customHeight="1">
      <c r="A6" s="54" t="s">
        <v>68</v>
      </c>
      <c r="B6" s="54" t="s">
        <v>68</v>
      </c>
      <c r="C6" s="54" t="s">
        <v>140</v>
      </c>
      <c r="D6" s="55" t="s">
        <v>141</v>
      </c>
      <c r="E6" s="55" t="s">
        <v>141</v>
      </c>
      <c r="F6" s="55" t="s">
        <v>142</v>
      </c>
      <c r="H6" s="24"/>
      <c r="I6" s="25"/>
    </row>
    <row r="7" spans="1:9" ht="26.4" customHeight="1" thickBot="1">
      <c r="A7" s="56">
        <v>45658</v>
      </c>
      <c r="B7" s="57">
        <v>4200000</v>
      </c>
      <c r="C7" s="58" t="s">
        <v>143</v>
      </c>
      <c r="D7" s="59">
        <f t="shared" ref="D7:D30" si="0">IF(OR(COUNTA(B7)=0,COUNT(B7)=0),"",IF(LEFT($A$4,5)&lt;&gt;"LISTO","",B7-AVERAGE($B$7:$B$30)))</f>
        <v>108333.33333333349</v>
      </c>
      <c r="E7" s="59">
        <f t="shared" ref="E7:E30" si="1">IF(OR(COUNTA(B7)=0,COUNT(B7)=0,LEFT($A$4,5)&lt;&gt;"LISTO"),"",ABS(D7))</f>
        <v>108333.33333333349</v>
      </c>
      <c r="F7" s="59">
        <f t="shared" ref="F7:F30" si="2">IF(OR(COUNTA(B7)=0,COUNT(B7)=0),"",IF(LEFT($A$4,5)&lt;&gt;"LISTO","",AVERAGE($B$7:$B$30)))</f>
        <v>4091666.6666666665</v>
      </c>
      <c r="H7" s="26"/>
      <c r="I7" s="27"/>
    </row>
    <row r="8" spans="1:9" ht="17.399999999999999" thickBot="1">
      <c r="A8" s="56">
        <v>45689</v>
      </c>
      <c r="B8" s="57">
        <v>3700000</v>
      </c>
      <c r="C8" s="58" t="s">
        <v>144</v>
      </c>
      <c r="D8" s="59">
        <f t="shared" si="0"/>
        <v>-391666.66666666651</v>
      </c>
      <c r="E8" s="59">
        <f t="shared" si="1"/>
        <v>391666.66666666651</v>
      </c>
      <c r="F8" s="59">
        <f t="shared" si="2"/>
        <v>4091666.6666666665</v>
      </c>
      <c r="H8" s="28" t="s">
        <v>179</v>
      </c>
      <c r="I8" s="29"/>
    </row>
    <row r="9" spans="1:9">
      <c r="A9" s="56">
        <v>45717</v>
      </c>
      <c r="B9" s="57">
        <v>4800000</v>
      </c>
      <c r="C9" s="58" t="s">
        <v>145</v>
      </c>
      <c r="D9" s="59">
        <f t="shared" si="0"/>
        <v>708333.33333333349</v>
      </c>
      <c r="E9" s="59">
        <f t="shared" si="1"/>
        <v>708333.33333333349</v>
      </c>
      <c r="F9" s="59">
        <f t="shared" si="2"/>
        <v>4091666.6666666665</v>
      </c>
    </row>
    <row r="10" spans="1:9">
      <c r="A10" s="56">
        <v>45748</v>
      </c>
      <c r="B10" s="57">
        <v>3900000</v>
      </c>
      <c r="C10" s="58" t="s">
        <v>146</v>
      </c>
      <c r="D10" s="59">
        <f t="shared" si="0"/>
        <v>-191666.66666666651</v>
      </c>
      <c r="E10" s="59">
        <f t="shared" si="1"/>
        <v>191666.66666666651</v>
      </c>
      <c r="F10" s="59">
        <f t="shared" si="2"/>
        <v>4091666.6666666665</v>
      </c>
    </row>
    <row r="11" spans="1:9">
      <c r="A11" s="56">
        <v>45778</v>
      </c>
      <c r="B11" s="57">
        <v>4400000</v>
      </c>
      <c r="C11" s="58" t="s">
        <v>147</v>
      </c>
      <c r="D11" s="59">
        <f t="shared" si="0"/>
        <v>308333.33333333349</v>
      </c>
      <c r="E11" s="59">
        <f t="shared" si="1"/>
        <v>308333.33333333349</v>
      </c>
      <c r="F11" s="59">
        <f t="shared" si="2"/>
        <v>4091666.6666666665</v>
      </c>
    </row>
    <row r="12" spans="1:9">
      <c r="A12" s="56">
        <v>45809</v>
      </c>
      <c r="B12" s="57">
        <v>3500000</v>
      </c>
      <c r="C12" s="58" t="s">
        <v>148</v>
      </c>
      <c r="D12" s="59">
        <f t="shared" si="0"/>
        <v>-591666.66666666651</v>
      </c>
      <c r="E12" s="59">
        <f t="shared" si="1"/>
        <v>591666.66666666651</v>
      </c>
      <c r="F12" s="59">
        <f t="shared" si="2"/>
        <v>4091666.6666666665</v>
      </c>
    </row>
    <row r="13" spans="1:9">
      <c r="A13" s="56">
        <v>45839</v>
      </c>
      <c r="B13" s="57">
        <v>4600000</v>
      </c>
      <c r="C13" s="58" t="s">
        <v>149</v>
      </c>
      <c r="D13" s="59">
        <f t="shared" si="0"/>
        <v>508333.33333333349</v>
      </c>
      <c r="E13" s="59">
        <f t="shared" si="1"/>
        <v>508333.33333333349</v>
      </c>
      <c r="F13" s="59">
        <f t="shared" si="2"/>
        <v>4091666.6666666665</v>
      </c>
    </row>
    <row r="14" spans="1:9">
      <c r="A14" s="56">
        <v>45870</v>
      </c>
      <c r="B14" s="57">
        <v>4100000</v>
      </c>
      <c r="C14" s="58" t="s">
        <v>143</v>
      </c>
      <c r="D14" s="59">
        <f t="shared" si="0"/>
        <v>8333.3333333334886</v>
      </c>
      <c r="E14" s="59">
        <f t="shared" si="1"/>
        <v>8333.3333333334886</v>
      </c>
      <c r="F14" s="59">
        <f t="shared" si="2"/>
        <v>4091666.6666666665</v>
      </c>
    </row>
    <row r="15" spans="1:9">
      <c r="A15" s="56">
        <v>45901</v>
      </c>
      <c r="B15" s="57">
        <v>3800000</v>
      </c>
      <c r="C15" s="58" t="s">
        <v>150</v>
      </c>
      <c r="D15" s="59">
        <f t="shared" si="0"/>
        <v>-291666.66666666651</v>
      </c>
      <c r="E15" s="59">
        <f t="shared" si="1"/>
        <v>291666.66666666651</v>
      </c>
      <c r="F15" s="59">
        <f t="shared" si="2"/>
        <v>4091666.6666666665</v>
      </c>
    </row>
    <row r="16" spans="1:9">
      <c r="A16" s="56">
        <v>45931</v>
      </c>
      <c r="B16" s="57">
        <v>4900000</v>
      </c>
      <c r="C16" s="58" t="s">
        <v>151</v>
      </c>
      <c r="D16" s="59">
        <f t="shared" si="0"/>
        <v>808333.33333333349</v>
      </c>
      <c r="E16" s="59">
        <f t="shared" si="1"/>
        <v>808333.33333333349</v>
      </c>
      <c r="F16" s="59">
        <f t="shared" si="2"/>
        <v>4091666.6666666665</v>
      </c>
    </row>
    <row r="17" spans="1:6">
      <c r="A17" s="56">
        <v>45962</v>
      </c>
      <c r="B17" s="57">
        <v>5300000</v>
      </c>
      <c r="C17" s="58" t="s">
        <v>152</v>
      </c>
      <c r="D17" s="59">
        <f t="shared" si="0"/>
        <v>1208333.3333333335</v>
      </c>
      <c r="E17" s="59">
        <f t="shared" si="1"/>
        <v>1208333.3333333335</v>
      </c>
      <c r="F17" s="59">
        <f t="shared" si="2"/>
        <v>4091666.6666666665</v>
      </c>
    </row>
    <row r="18" spans="1:6">
      <c r="A18" s="56">
        <v>45992</v>
      </c>
      <c r="B18" s="57">
        <v>4500000</v>
      </c>
      <c r="C18" s="58" t="s">
        <v>153</v>
      </c>
      <c r="D18" s="59">
        <f t="shared" si="0"/>
        <v>408333.33333333349</v>
      </c>
      <c r="E18" s="59">
        <f t="shared" si="1"/>
        <v>408333.33333333349</v>
      </c>
      <c r="F18" s="59">
        <f t="shared" si="2"/>
        <v>4091666.6666666665</v>
      </c>
    </row>
    <row r="19" spans="1:6">
      <c r="A19" s="56">
        <v>46023</v>
      </c>
      <c r="B19" s="57">
        <v>4700000</v>
      </c>
      <c r="C19" s="58" t="s">
        <v>143</v>
      </c>
      <c r="D19" s="59">
        <f t="shared" si="0"/>
        <v>608333.33333333349</v>
      </c>
      <c r="E19" s="59">
        <f t="shared" si="1"/>
        <v>608333.33333333349</v>
      </c>
      <c r="F19" s="59">
        <f t="shared" si="2"/>
        <v>4091666.6666666665</v>
      </c>
    </row>
    <row r="20" spans="1:6">
      <c r="A20" s="56">
        <v>46054</v>
      </c>
      <c r="B20" s="57">
        <v>3900000</v>
      </c>
      <c r="C20" s="58" t="s">
        <v>154</v>
      </c>
      <c r="D20" s="59">
        <f t="shared" si="0"/>
        <v>-191666.66666666651</v>
      </c>
      <c r="E20" s="59">
        <f t="shared" si="1"/>
        <v>191666.66666666651</v>
      </c>
      <c r="F20" s="59">
        <f t="shared" si="2"/>
        <v>4091666.6666666665</v>
      </c>
    </row>
    <row r="21" spans="1:6">
      <c r="A21" s="56">
        <v>46082</v>
      </c>
      <c r="B21" s="57">
        <v>5400000</v>
      </c>
      <c r="C21" s="58" t="s">
        <v>155</v>
      </c>
      <c r="D21" s="59">
        <f t="shared" si="0"/>
        <v>1308333.3333333335</v>
      </c>
      <c r="E21" s="59">
        <f t="shared" si="1"/>
        <v>1308333.3333333335</v>
      </c>
      <c r="F21" s="59">
        <f t="shared" si="2"/>
        <v>4091666.6666666665</v>
      </c>
    </row>
    <row r="22" spans="1:6">
      <c r="A22" s="56">
        <v>46113</v>
      </c>
      <c r="B22" s="57">
        <v>1200000</v>
      </c>
      <c r="C22" s="58" t="s">
        <v>156</v>
      </c>
      <c r="D22" s="59">
        <f t="shared" si="0"/>
        <v>-2891666.6666666665</v>
      </c>
      <c r="E22" s="59">
        <f t="shared" si="1"/>
        <v>2891666.6666666665</v>
      </c>
      <c r="F22" s="59">
        <f t="shared" si="2"/>
        <v>4091666.6666666665</v>
      </c>
    </row>
    <row r="23" spans="1:6">
      <c r="A23" s="56">
        <v>46143</v>
      </c>
      <c r="B23" s="57">
        <v>6800000</v>
      </c>
      <c r="C23" s="58" t="s">
        <v>157</v>
      </c>
      <c r="D23" s="59">
        <f t="shared" si="0"/>
        <v>2708333.3333333335</v>
      </c>
      <c r="E23" s="59">
        <f t="shared" si="1"/>
        <v>2708333.3333333335</v>
      </c>
      <c r="F23" s="59">
        <f t="shared" si="2"/>
        <v>4091666.6666666665</v>
      </c>
    </row>
    <row r="24" spans="1:6">
      <c r="A24" s="56">
        <v>46174</v>
      </c>
      <c r="B24" s="57">
        <v>2300000</v>
      </c>
      <c r="C24" s="58" t="s">
        <v>158</v>
      </c>
      <c r="D24" s="59">
        <f t="shared" si="0"/>
        <v>-1791666.6666666665</v>
      </c>
      <c r="E24" s="59">
        <f t="shared" si="1"/>
        <v>1791666.6666666665</v>
      </c>
      <c r="F24" s="59">
        <f t="shared" si="2"/>
        <v>4091666.6666666665</v>
      </c>
    </row>
    <row r="25" spans="1:6">
      <c r="A25" s="56">
        <v>46204</v>
      </c>
      <c r="B25" s="57">
        <v>7100000</v>
      </c>
      <c r="C25" s="58" t="s">
        <v>159</v>
      </c>
      <c r="D25" s="59">
        <f t="shared" si="0"/>
        <v>3008333.3333333335</v>
      </c>
      <c r="E25" s="59">
        <f t="shared" si="1"/>
        <v>3008333.3333333335</v>
      </c>
      <c r="F25" s="59">
        <f t="shared" si="2"/>
        <v>4091666.6666666665</v>
      </c>
    </row>
    <row r="26" spans="1:6">
      <c r="A26" s="56">
        <v>46235</v>
      </c>
      <c r="B26" s="57">
        <v>-1400000</v>
      </c>
      <c r="C26" s="58" t="s">
        <v>160</v>
      </c>
      <c r="D26" s="59">
        <f t="shared" si="0"/>
        <v>-5491666.666666666</v>
      </c>
      <c r="E26" s="59">
        <f t="shared" si="1"/>
        <v>5491666.666666666</v>
      </c>
      <c r="F26" s="59">
        <f t="shared" si="2"/>
        <v>4091666.6666666665</v>
      </c>
    </row>
    <row r="27" spans="1:6">
      <c r="A27" s="56">
        <v>46266</v>
      </c>
      <c r="B27" s="57">
        <v>6500000</v>
      </c>
      <c r="C27" s="58" t="s">
        <v>161</v>
      </c>
      <c r="D27" s="59">
        <f t="shared" si="0"/>
        <v>2408333.3333333335</v>
      </c>
      <c r="E27" s="59">
        <f t="shared" si="1"/>
        <v>2408333.3333333335</v>
      </c>
      <c r="F27" s="59">
        <f t="shared" si="2"/>
        <v>4091666.6666666665</v>
      </c>
    </row>
    <row r="28" spans="1:6">
      <c r="A28" s="56">
        <v>46296</v>
      </c>
      <c r="B28" s="57">
        <v>600000</v>
      </c>
      <c r="C28" s="58" t="s">
        <v>162</v>
      </c>
      <c r="D28" s="59">
        <f t="shared" si="0"/>
        <v>-3491666.6666666665</v>
      </c>
      <c r="E28" s="59">
        <f t="shared" si="1"/>
        <v>3491666.6666666665</v>
      </c>
      <c r="F28" s="59">
        <f t="shared" si="2"/>
        <v>4091666.6666666665</v>
      </c>
    </row>
    <row r="29" spans="1:6">
      <c r="A29" s="56">
        <v>46327</v>
      </c>
      <c r="B29" s="57">
        <v>8300000</v>
      </c>
      <c r="C29" s="58" t="s">
        <v>163</v>
      </c>
      <c r="D29" s="59">
        <f t="shared" si="0"/>
        <v>4208333.333333334</v>
      </c>
      <c r="E29" s="59">
        <f t="shared" si="1"/>
        <v>4208333.333333334</v>
      </c>
      <c r="F29" s="59">
        <f t="shared" si="2"/>
        <v>4091666.6666666665</v>
      </c>
    </row>
    <row r="30" spans="1:6">
      <c r="A30" s="56">
        <v>46357</v>
      </c>
      <c r="B30" s="57">
        <v>1100000</v>
      </c>
      <c r="C30" s="58" t="s">
        <v>164</v>
      </c>
      <c r="D30" s="59">
        <f t="shared" si="0"/>
        <v>-2991666.6666666665</v>
      </c>
      <c r="E30" s="59">
        <f t="shared" si="1"/>
        <v>2991666.6666666665</v>
      </c>
      <c r="F30" s="59">
        <f t="shared" si="2"/>
        <v>4091666.6666666665</v>
      </c>
    </row>
    <row r="31" spans="1:6">
      <c r="A31" s="60"/>
      <c r="B31" s="60"/>
      <c r="C31" s="60"/>
      <c r="D31" s="60"/>
      <c r="E31" s="60"/>
      <c r="F31" s="60"/>
    </row>
  </sheetData>
  <sheetProtection algorithmName="SHA-512" hashValue="6BVFuWqB59swbVI1vTr7sXKXIWLeDfRLsNRefCcevlreENkS61LQKy/wH2hzWn3NtrXTY6rQF/s6uR9f5i4Sng==" saltValue="Cv77X5etmUX39+aFgXF7UQ==" spinCount="100000" sheet="1" objects="1" scenarios="1" formatCells="0" formatColumns="0" formatRows="0" insertColumns="0" sort="0" autoFilter="0" pivotTables="0"/>
  <mergeCells count="5">
    <mergeCell ref="A1:F2"/>
    <mergeCell ref="A3:F3"/>
    <mergeCell ref="A4:F4"/>
    <mergeCell ref="H5:I7"/>
    <mergeCell ref="H8:I8"/>
  </mergeCells>
  <conditionalFormatting sqref="A4:F4">
    <cfRule type="expression" dxfId="8" priority="3">
      <formula>LEFT($A$4,5)="LISTO"</formula>
    </cfRule>
    <cfRule type="expression" dxfId="7" priority="4">
      <formula>LEFT($A$4,7)="REVISAR"</formula>
    </cfRule>
    <cfRule type="expression" dxfId="6" priority="5">
      <formula>LEFT($A$4,5)="FALTA"</formula>
    </cfRule>
  </conditionalFormatting>
  <conditionalFormatting sqref="B7:B30">
    <cfRule type="expression" dxfId="5" priority="1">
      <formula>B7&lt;0</formula>
    </cfRule>
  </conditionalFormatting>
  <conditionalFormatting sqref="E7:E30">
    <cfRule type="dataBar" priority="2">
      <dataBar>
        <cfvo type="min"/>
        <cfvo type="max"/>
        <color rgb="FF1F4E78"/>
      </dataBar>
    </cfRule>
    <cfRule type="dataBar" priority="6">
      <dataBar>
        <cfvo type="min"/>
        <cfvo type="max"/>
        <color rgb="FF1F4E78"/>
      </dataBar>
      <extLst>
        <ext xmlns:x14="http://schemas.microsoft.com/office/spreadsheetml/2009/9/main" uri="{B025F937-C7B1-47D3-B67F-A62EFF666E3E}">
          <x14:id>{26F7305B-0AD0-B696-C363-A7FC7DDBF0B4}</x14:id>
        </ext>
      </extLst>
    </cfRule>
  </conditionalFormatting>
  <dataValidations count="2">
    <dataValidation type="custom" sqref="A7:A30" xr:uid="{00000000-0002-0000-0200-000000000000}">
      <formula1>OR(COUNTA(A7)=0,AND(COUNT(A7)=1,A7&gt;=DATE(2000,1,1),A7&lt;=DATE(2100,12,31)))</formula1>
    </dataValidation>
    <dataValidation type="custom" sqref="B7:B30" xr:uid="{00000000-0002-0000-0200-000001000000}">
      <formula1>OR(COUNTA(B7)=0,COUNT(B7)=1)</formula1>
    </dataValidation>
  </dataValidations>
  <hyperlinks>
    <hyperlink ref="H8" r:id="rId1" xr:uid="{3AB3A3F2-940A-404E-A1B8-1DC1C1641BCF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6F7305B-0AD0-B696-C363-A7FC7DDBF0B4}">
            <x14:dataBar>
              <x14:cfvo type="min"/>
              <x14:cfvo type="max"/>
              <x14:negativeFillColor auto="1"/>
              <x14:axisColor auto="1"/>
            </x14:dataBar>
          </x14:cfRule>
          <xm:sqref>E7:E30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0"/>
  <sheetViews>
    <sheetView workbookViewId="0">
      <selection sqref="A1:H49"/>
    </sheetView>
  </sheetViews>
  <sheetFormatPr baseColWidth="10" defaultColWidth="8.796875" defaultRowHeight="13.8"/>
  <cols>
    <col min="1" max="8" width="15" style="2" customWidth="1"/>
    <col min="9" max="9" width="3" style="2" customWidth="1"/>
    <col min="10" max="10" width="3" style="2" hidden="1" customWidth="1"/>
    <col min="11" max="11" width="13.8984375" style="2" hidden="1" customWidth="1"/>
    <col min="12" max="15" width="3" style="2" hidden="1" customWidth="1"/>
    <col min="16" max="16" width="2.5" style="2" customWidth="1"/>
    <col min="17" max="17" width="34.69921875" style="2" customWidth="1"/>
    <col min="18" max="18" width="42.59765625" style="2" customWidth="1"/>
    <col min="19" max="16384" width="8.796875" style="2"/>
  </cols>
  <sheetData>
    <row r="1" spans="1:18">
      <c r="A1" s="61" t="s">
        <v>165</v>
      </c>
      <c r="B1" s="61"/>
      <c r="C1" s="61"/>
      <c r="D1" s="61"/>
      <c r="E1" s="61"/>
      <c r="F1" s="61"/>
      <c r="G1" s="61"/>
      <c r="H1" s="61"/>
      <c r="I1" s="46"/>
      <c r="J1" s="47" t="s">
        <v>166</v>
      </c>
      <c r="K1" s="47" t="s">
        <v>13</v>
      </c>
      <c r="L1" s="47" t="s">
        <v>16</v>
      </c>
      <c r="M1" s="47" t="s">
        <v>19</v>
      </c>
      <c r="N1" s="47" t="s">
        <v>22</v>
      </c>
      <c r="O1" s="47" t="s">
        <v>25</v>
      </c>
    </row>
    <row r="2" spans="1:18">
      <c r="A2" s="61"/>
      <c r="B2" s="61"/>
      <c r="C2" s="61"/>
      <c r="D2" s="61"/>
      <c r="E2" s="61"/>
      <c r="F2" s="61"/>
      <c r="G2" s="61"/>
      <c r="H2" s="61"/>
      <c r="I2" s="46"/>
      <c r="J2" s="47">
        <f>IF(OR(LEFT($A$4,5)&lt;&gt;"LISTO",COUNT(Datos!B7:B30)&lt;6),"",INDEX(Datos!B7:B30,COUNT(Datos!B7:B30)-5))</f>
        <v>7100000</v>
      </c>
      <c r="K2" s="47">
        <f>IF(OR(LEFT($A$4,5)&lt;&gt;"LISTO",COUNT(Datos!B7:B30)&lt;6),"",INDEX(Datos!B7:B30,COUNT(Datos!B7:B30)-4))</f>
        <v>-1400000</v>
      </c>
      <c r="L2" s="47">
        <f>IF(OR(LEFT($A$4,5)&lt;&gt;"LISTO",COUNT(Datos!B7:B30)&lt;6),"",INDEX(Datos!B7:B30,COUNT(Datos!B7:B30)-3))</f>
        <v>6500000</v>
      </c>
      <c r="M2" s="47">
        <f>IF(OR(LEFT($A$4,5)&lt;&gt;"LISTO",COUNT(Datos!B7:B30)&lt;6),"",INDEX(Datos!B7:B30,COUNT(Datos!B7:B30)-2))</f>
        <v>600000</v>
      </c>
      <c r="N2" s="47">
        <f>IF(OR(LEFT($A$4,5)&lt;&gt;"LISTO",COUNT(Datos!B7:B30)&lt;6),"",INDEX(Datos!B7:B30,COUNT(Datos!B7:B30)-1))</f>
        <v>8300000</v>
      </c>
      <c r="O2" s="47">
        <f>IF(OR(LEFT($A$4,5)&lt;&gt;"LISTO",COUNT(Datos!B7:B30)&lt;6),"",INDEX(Datos!B7:B30,COUNT(Datos!B7:B30)-0))</f>
        <v>1100000</v>
      </c>
    </row>
    <row r="3" spans="1:18" ht="14.4">
      <c r="A3" s="51" t="s">
        <v>167</v>
      </c>
      <c r="B3" s="51"/>
      <c r="C3" s="51"/>
      <c r="D3" s="51"/>
      <c r="E3" s="51"/>
      <c r="F3" s="51"/>
      <c r="G3" s="51"/>
      <c r="H3" s="51"/>
      <c r="I3" s="46" t="s">
        <v>168</v>
      </c>
      <c r="J3" s="47">
        <f>IF(OR(LEFT($A$4,5)&lt;&gt;"LISTO",COUNT(Datos!B7:B30)&lt;12),"",INDEX(Datos!B7:B30,COUNT(Datos!B7:B30)-11))</f>
        <v>4700000</v>
      </c>
      <c r="K3" s="47">
        <f>IF(OR(LEFT($A$4,5)&lt;&gt;"LISTO",COUNT(Datos!B7:B30)&lt;12),"",INDEX(Datos!B7:B30,COUNT(Datos!B7:B30)-10))</f>
        <v>3900000</v>
      </c>
      <c r="L3" s="47">
        <f>IF(OR(LEFT($A$4,5)&lt;&gt;"LISTO",COUNT(Datos!B7:B30)&lt;12),"",INDEX(Datos!B7:B30,COUNT(Datos!B7:B30)-9))</f>
        <v>5400000</v>
      </c>
      <c r="M3" s="47">
        <f>IF(OR(LEFT($A$4,5)&lt;&gt;"LISTO",COUNT(Datos!B7:B30)&lt;12),"",INDEX(Datos!B7:B30,COUNT(Datos!B7:B30)-8))</f>
        <v>1200000</v>
      </c>
      <c r="N3" s="47">
        <f>IF(OR(LEFT($A$4,5)&lt;&gt;"LISTO",COUNT(Datos!B7:B30)&lt;12),"",INDEX(Datos!B7:B30,COUNT(Datos!B7:B30)-7))</f>
        <v>6800000</v>
      </c>
      <c r="O3" s="47">
        <f>IF(OR(LEFT($A$4,5)&lt;&gt;"LISTO",COUNT(Datos!B7:B30)&lt;12),"",INDEX(Datos!B7:B30,COUNT(Datos!B7:B30)-6))</f>
        <v>2300000</v>
      </c>
    </row>
    <row r="4" spans="1:18" ht="27.15" customHeight="1">
      <c r="A4" s="62" t="str">
        <f>Datos!A4</f>
        <v>LISTO: datos válidos. El análisis usa 24 meses.</v>
      </c>
      <c r="B4" s="62"/>
      <c r="C4" s="62"/>
      <c r="D4" s="62"/>
      <c r="E4" s="62"/>
      <c r="F4" s="62"/>
      <c r="G4" s="62"/>
      <c r="H4" s="62"/>
    </row>
    <row r="5" spans="1:18" ht="13.8" customHeight="1">
      <c r="A5" s="63" t="s">
        <v>169</v>
      </c>
      <c r="B5" s="63"/>
      <c r="C5" s="63"/>
      <c r="D5" s="63"/>
      <c r="E5" s="63"/>
      <c r="F5" s="63"/>
      <c r="G5" s="63"/>
      <c r="H5" s="63"/>
      <c r="J5" s="48">
        <f>IF(COUNTA(Datos!B7)=0,0,IF(COUNT(Datos!B7)=1,0,1))</f>
        <v>0</v>
      </c>
      <c r="K5" s="48">
        <f>IF(COUNTA(Datos!A7)=0,0,IF(AND(COUNT(Datos!A7)=1,Datos!A7&gt;=DATE(2000,1,1),Datos!A7&lt;=DATE(2100,12,31)),0,1))</f>
        <v>0</v>
      </c>
      <c r="L5" s="48">
        <f>IF(OR(AND(COUNTA(Datos!A7)=0,COUNTA(Datos!B7)&gt;0),AND(COUNTA(Datos!A7)&gt;0,COUNTA(Datos!B7)=0)),1,0)</f>
        <v>0</v>
      </c>
      <c r="M5" s="48">
        <f>IF(AND(COUNTA(Datos!B7)=0,COUNTA(Datos!B8)&gt;0),1,0)</f>
        <v>0</v>
      </c>
      <c r="N5" s="48">
        <f>IF(AND(COUNTA(Datos!A7)=0,COUNTA(Datos!A8)&gt;0),1,0)</f>
        <v>0</v>
      </c>
      <c r="O5" s="48">
        <f>IF(OR(COUNTA(Datos!A7)=0,COUNTA(Datos!A8)=0,COUNT(Datos!A7)=0,COUNT(Datos!A8)=0),0,IF(DATE(YEAR(Datos!A8),MONTH(Datos!A8),1)=DATE(YEAR(Datos!A7),MONTH(Datos!A7)+1,1),0,1))</f>
        <v>0</v>
      </c>
      <c r="P5" s="49" t="str">
        <f>IF(COUNT(Datos!B7:B30)=0,"FALTA INFORMACIÓN: ingresa al menos 6 meses de datos.",IF(AND(COUNTA(Datos!B7)=0,COUNT(Datos!B7)=0),"REVISAR: comienza a cargar los datos desde la primera fila disponible.",IF(SUM(J5:J28)&gt;0,"REVISAR: Flujo neto contiene texto o valores no numéricos.","")))</f>
        <v/>
      </c>
    </row>
    <row r="6" spans="1:18">
      <c r="A6" s="64" t="s">
        <v>170</v>
      </c>
      <c r="B6" s="64"/>
      <c r="C6" s="64" t="s">
        <v>35</v>
      </c>
      <c r="D6" s="64"/>
      <c r="E6" s="64" t="s">
        <v>91</v>
      </c>
      <c r="F6" s="64"/>
      <c r="G6" s="64" t="s">
        <v>94</v>
      </c>
      <c r="H6" s="64"/>
      <c r="J6" s="48">
        <f>IF(COUNTA(Datos!B8)=0,0,IF(COUNT(Datos!B8)=1,0,1))</f>
        <v>0</v>
      </c>
      <c r="K6" s="48">
        <f>IF(COUNTA(Datos!A8)=0,0,IF(AND(COUNT(Datos!A8)=1,Datos!A8&gt;=DATE(2000,1,1),Datos!A8&lt;=DATE(2100,12,31)),0,1))</f>
        <v>0</v>
      </c>
      <c r="L6" s="48">
        <f>IF(OR(AND(COUNTA(Datos!A8)=0,COUNTA(Datos!B8)&gt;0),AND(COUNTA(Datos!A8)&gt;0,COUNTA(Datos!B8)=0)),1,0)</f>
        <v>0</v>
      </c>
      <c r="M6" s="48">
        <f>IF(AND(COUNTA(Datos!B8)=0,COUNTA(Datos!B9)&gt;0),1,0)</f>
        <v>0</v>
      </c>
      <c r="N6" s="48">
        <f>IF(AND(COUNTA(Datos!A8)=0,COUNTA(Datos!A9)&gt;0),1,0)</f>
        <v>0</v>
      </c>
      <c r="O6" s="48">
        <f>IF(OR(COUNTA(Datos!A8)=0,COUNTA(Datos!A9)=0,COUNT(Datos!A8)=0,COUNT(Datos!A9)=0),0,IF(DATE(YEAR(Datos!A9),MONTH(Datos!A9),1)=DATE(YEAR(Datos!A8),MONTH(Datos!A8)+1,1),0,1))</f>
        <v>0</v>
      </c>
      <c r="P6" s="49" t="str">
        <f>IF(SUM(K5:K28)&gt;0,"REVISAR: Periodo contiene texto o fechas fuera del rango permitido.",IF(SUM(L5:L28)&gt;0,"REVISAR: cada periodo debe tener un flujo neto y cada flujo un periodo.",IF(SUM(M5:M28)&gt;0,"REVISAR: hay filas vacías entre los flujos cargados.","")))</f>
        <v/>
      </c>
    </row>
    <row r="7" spans="1:18" ht="14.4" thickBot="1">
      <c r="A7" s="65">
        <f>IF(LEFT($A$4,5)&lt;&gt;"LISTO","",AVERAGE(Datos!B7:B30))</f>
        <v>4091666.6666666665</v>
      </c>
      <c r="B7" s="65"/>
      <c r="C7" s="65">
        <f>IF(LEFT($A$4,5)&lt;&gt;"LISTO","",_xlfn.STDEV.P(Datos!B7:B30))</f>
        <v>2127775.9646061319</v>
      </c>
      <c r="D7" s="65"/>
      <c r="E7" s="65">
        <f>IF(LEFT($A$4,5)&lt;&gt;"LISTO","",MAX(Datos!B7:B30))</f>
        <v>8300000</v>
      </c>
      <c r="F7" s="65"/>
      <c r="G7" s="65">
        <f>IF(LEFT($A$4,5)&lt;&gt;"LISTO","",MIN(Datos!B7:B30))</f>
        <v>-1400000</v>
      </c>
      <c r="H7" s="65"/>
      <c r="J7" s="48">
        <f>IF(COUNTA(Datos!B9)=0,0,IF(COUNT(Datos!B9)=1,0,1))</f>
        <v>0</v>
      </c>
      <c r="K7" s="48">
        <f>IF(COUNTA(Datos!A9)=0,0,IF(AND(COUNT(Datos!A9)=1,Datos!A9&gt;=DATE(2000,1,1),Datos!A9&lt;=DATE(2100,12,31)),0,1))</f>
        <v>0</v>
      </c>
      <c r="L7" s="48">
        <f>IF(OR(AND(COUNTA(Datos!A9)=0,COUNTA(Datos!B9)&gt;0),AND(COUNTA(Datos!A9)&gt;0,COUNTA(Datos!B9)=0)),1,0)</f>
        <v>0</v>
      </c>
      <c r="M7" s="48">
        <f>IF(AND(COUNTA(Datos!B9)=0,COUNTA(Datos!B10)&gt;0),1,0)</f>
        <v>0</v>
      </c>
      <c r="N7" s="48">
        <f>IF(AND(COUNTA(Datos!A9)=0,COUNTA(Datos!A10)&gt;0),1,0)</f>
        <v>0</v>
      </c>
      <c r="O7" s="48">
        <f>IF(OR(COUNTA(Datos!A9)=0,COUNTA(Datos!A10)=0,COUNT(Datos!A9)=0,COUNT(Datos!A10)=0),0,IF(DATE(YEAR(Datos!A10),MONTH(Datos!A10),1)=DATE(YEAR(Datos!A9),MONTH(Datos!A9)+1,1),0,1))</f>
        <v>0</v>
      </c>
      <c r="P7" s="49" t="str">
        <f>IF(SUM(N5:N28)&gt;0,"REVISAR: hay periodos vacíos entre los datos cargados.",IF(SUM(O5:O28)&gt;0,"REVISAR: los periodos deben ser meses consecutivos y estar en orden cronológico.",IF(COUNT(Datos!B7:B30)&lt;6,"FALTA INFORMACIÓN: ingresa al menos 6 meses consecutivos para medir la volatilidad.","")))</f>
        <v/>
      </c>
    </row>
    <row r="8" spans="1:18" ht="87.6" customHeight="1">
      <c r="A8" s="65"/>
      <c r="B8" s="65"/>
      <c r="C8" s="65"/>
      <c r="D8" s="65"/>
      <c r="E8" s="65"/>
      <c r="F8" s="65"/>
      <c r="G8" s="65"/>
      <c r="H8" s="65"/>
      <c r="J8" s="48">
        <f>IF(COUNTA(Datos!B10)=0,0,IF(COUNT(Datos!B10)=1,0,1))</f>
        <v>0</v>
      </c>
      <c r="K8" s="48">
        <f>IF(COUNTA(Datos!A10)=0,0,IF(AND(COUNT(Datos!A10)=1,Datos!A10&gt;=DATE(2000,1,1),Datos!A10&lt;=DATE(2100,12,31)),0,1))</f>
        <v>0</v>
      </c>
      <c r="L8" s="48">
        <f>IF(OR(AND(COUNTA(Datos!A10)=0,COUNTA(Datos!B10)&gt;0),AND(COUNTA(Datos!A10)&gt;0,COUNTA(Datos!B10)=0)),1,0)</f>
        <v>0</v>
      </c>
      <c r="M8" s="48">
        <f>IF(AND(COUNTA(Datos!B10)=0,COUNTA(Datos!B11)&gt;0),1,0)</f>
        <v>0</v>
      </c>
      <c r="N8" s="48">
        <f>IF(AND(COUNTA(Datos!A10)=0,COUNTA(Datos!A11)&gt;0),1,0)</f>
        <v>0</v>
      </c>
      <c r="O8" s="48">
        <f>IF(OR(COUNTA(Datos!A10)=0,COUNTA(Datos!A11)=0,COUNT(Datos!A10)=0,COUNT(Datos!A11)=0),0,IF(DATE(YEAR(Datos!A11),MONTH(Datos!A11),1)=DATE(YEAR(Datos!A10),MONTH(Datos!A10)+1,1),0,1))</f>
        <v>0</v>
      </c>
      <c r="P8" s="49" t="str">
        <f>"LISTO: datos válidos. El análisis usa "&amp;COUNT(Datos!B7:B30)&amp;" meses."</f>
        <v>LISTO: datos válidos. El análisis usa 24 meses.</v>
      </c>
      <c r="Q8" s="22" t="s">
        <v>178</v>
      </c>
      <c r="R8" s="23"/>
    </row>
    <row r="9" spans="1:18">
      <c r="A9" s="66"/>
      <c r="B9" s="66"/>
      <c r="C9" s="66"/>
      <c r="D9" s="66"/>
      <c r="E9" s="66"/>
      <c r="F9" s="66"/>
      <c r="G9" s="66"/>
      <c r="H9" s="66"/>
      <c r="J9" s="48">
        <f>IF(COUNTA(Datos!B11)=0,0,IF(COUNT(Datos!B11)=1,0,1))</f>
        <v>0</v>
      </c>
      <c r="K9" s="48">
        <f>IF(COUNTA(Datos!A11)=0,0,IF(AND(COUNT(Datos!A11)=1,Datos!A11&gt;=DATE(2000,1,1),Datos!A11&lt;=DATE(2100,12,31)),0,1))</f>
        <v>0</v>
      </c>
      <c r="L9" s="48">
        <f>IF(OR(AND(COUNTA(Datos!A11)=0,COUNTA(Datos!B11)&gt;0),AND(COUNTA(Datos!A11)&gt;0,COUNTA(Datos!B11)=0)),1,0)</f>
        <v>0</v>
      </c>
      <c r="M9" s="48">
        <f>IF(AND(COUNTA(Datos!B11)=0,COUNTA(Datos!B12)&gt;0),1,0)</f>
        <v>0</v>
      </c>
      <c r="N9" s="48">
        <f>IF(AND(COUNTA(Datos!A11)=0,COUNTA(Datos!A12)&gt;0),1,0)</f>
        <v>0</v>
      </c>
      <c r="O9" s="48">
        <f>IF(OR(COUNTA(Datos!A11)=0,COUNTA(Datos!A12)=0,COUNT(Datos!A11)=0,COUNT(Datos!A12)=0),0,IF(DATE(YEAR(Datos!A12),MONTH(Datos!A12),1)=DATE(YEAR(Datos!A11),MONTH(Datos!A11)+1,1),0,1))</f>
        <v>0</v>
      </c>
      <c r="Q9" s="24"/>
      <c r="R9" s="25"/>
    </row>
    <row r="10" spans="1:18" ht="14.4" thickBot="1">
      <c r="A10" s="64" t="s">
        <v>37</v>
      </c>
      <c r="B10" s="64"/>
      <c r="C10" s="64" t="s">
        <v>39</v>
      </c>
      <c r="D10" s="64"/>
      <c r="E10" s="64" t="s">
        <v>171</v>
      </c>
      <c r="F10" s="64"/>
      <c r="G10" s="64" t="s">
        <v>131</v>
      </c>
      <c r="H10" s="64"/>
      <c r="J10" s="48">
        <f>IF(COUNTA(Datos!B12)=0,0,IF(COUNT(Datos!B12)=1,0,1))</f>
        <v>0</v>
      </c>
      <c r="K10" s="48">
        <f>IF(COUNTA(Datos!A12)=0,0,IF(AND(COUNT(Datos!A12)=1,Datos!A12&gt;=DATE(2000,1,1),Datos!A12&lt;=DATE(2100,12,31)),0,1))</f>
        <v>0</v>
      </c>
      <c r="L10" s="48">
        <f>IF(OR(AND(COUNTA(Datos!A12)=0,COUNTA(Datos!B12)&gt;0),AND(COUNTA(Datos!A12)&gt;0,COUNTA(Datos!B12)=0)),1,0)</f>
        <v>0</v>
      </c>
      <c r="M10" s="48">
        <f>IF(AND(COUNTA(Datos!B12)=0,COUNTA(Datos!B13)&gt;0),1,0)</f>
        <v>0</v>
      </c>
      <c r="N10" s="48">
        <f>IF(AND(COUNTA(Datos!A12)=0,COUNTA(Datos!A13)&gt;0),1,0)</f>
        <v>0</v>
      </c>
      <c r="O10" s="48">
        <f>IF(OR(COUNTA(Datos!A12)=0,COUNTA(Datos!A13)=0,COUNT(Datos!A12)=0,COUNT(Datos!A13)=0),0,IF(DATE(YEAR(Datos!A13),MONTH(Datos!A13),1)=DATE(YEAR(Datos!A12),MONTH(Datos!A12)+1,1),0,1))</f>
        <v>0</v>
      </c>
      <c r="Q10" s="26"/>
      <c r="R10" s="27"/>
    </row>
    <row r="11" spans="1:18" ht="17.399999999999999" thickBot="1">
      <c r="A11" s="67">
        <f>IF(LEFT($A$4,5)&lt;&gt;"LISTO","",MAX(Datos!B7:B30)-MIN(Datos!B7:B30))</f>
        <v>9700000</v>
      </c>
      <c r="B11" s="67"/>
      <c r="C11" s="68">
        <f>IF(LEFT($A$4,5)&lt;&gt;"LISTO","",COUNTIF(Datos!B7:B30,"&lt;0"))</f>
        <v>1</v>
      </c>
      <c r="D11" s="68"/>
      <c r="E11" s="69">
        <f>IF(LEFT($A$4,5)&lt;&gt;"LISTO","",INDEX(Datos!A7:A30,MATCH(MAX(Datos!E7:E30),Datos!E7:E30,0)))</f>
        <v>46235</v>
      </c>
      <c r="F11" s="69"/>
      <c r="G11" s="67">
        <f>IF(LEFT($A$4,5)&lt;&gt;"LISTO","",MAX(Datos!E7:E30))</f>
        <v>5491666.666666666</v>
      </c>
      <c r="H11" s="67"/>
      <c r="J11" s="48">
        <f>IF(COUNTA(Datos!B13)=0,0,IF(COUNT(Datos!B13)=1,0,1))</f>
        <v>0</v>
      </c>
      <c r="K11" s="48">
        <f>IF(COUNTA(Datos!A13)=0,0,IF(AND(COUNT(Datos!A13)=1,Datos!A13&gt;=DATE(2000,1,1),Datos!A13&lt;=DATE(2100,12,31)),0,1))</f>
        <v>0</v>
      </c>
      <c r="L11" s="48">
        <f>IF(OR(AND(COUNTA(Datos!A13)=0,COUNTA(Datos!B13)&gt;0),AND(COUNTA(Datos!A13)&gt;0,COUNTA(Datos!B13)=0)),1,0)</f>
        <v>0</v>
      </c>
      <c r="M11" s="48">
        <f>IF(AND(COUNTA(Datos!B13)=0,COUNTA(Datos!B14)&gt;0),1,0)</f>
        <v>0</v>
      </c>
      <c r="N11" s="48">
        <f>IF(AND(COUNTA(Datos!A13)=0,COUNTA(Datos!A14)&gt;0),1,0)</f>
        <v>0</v>
      </c>
      <c r="O11" s="48">
        <f>IF(OR(COUNTA(Datos!A13)=0,COUNTA(Datos!A14)=0,COUNT(Datos!A13)=0,COUNT(Datos!A14)=0),0,IF(DATE(YEAR(Datos!A14),MONTH(Datos!A14),1)=DATE(YEAR(Datos!A13),MONTH(Datos!A13)+1,1),0,1))</f>
        <v>0</v>
      </c>
      <c r="Q11" s="28" t="s">
        <v>179</v>
      </c>
      <c r="R11" s="29"/>
    </row>
    <row r="12" spans="1:18">
      <c r="A12" s="67"/>
      <c r="B12" s="67"/>
      <c r="C12" s="68"/>
      <c r="D12" s="68"/>
      <c r="E12" s="69"/>
      <c r="F12" s="69"/>
      <c r="G12" s="67"/>
      <c r="H12" s="67"/>
      <c r="J12" s="48">
        <f>IF(COUNTA(Datos!B14)=0,0,IF(COUNT(Datos!B14)=1,0,1))</f>
        <v>0</v>
      </c>
      <c r="K12" s="48">
        <f>IF(COUNTA(Datos!A14)=0,0,IF(AND(COUNT(Datos!A14)=1,Datos!A14&gt;=DATE(2000,1,1),Datos!A14&lt;=DATE(2100,12,31)),0,1))</f>
        <v>0</v>
      </c>
      <c r="L12" s="48">
        <f>IF(OR(AND(COUNTA(Datos!A14)=0,COUNTA(Datos!B14)&gt;0),AND(COUNTA(Datos!A14)&gt;0,COUNTA(Datos!B14)=0)),1,0)</f>
        <v>0</v>
      </c>
      <c r="M12" s="48">
        <f>IF(AND(COUNTA(Datos!B14)=0,COUNTA(Datos!B15)&gt;0),1,0)</f>
        <v>0</v>
      </c>
      <c r="N12" s="48">
        <f>IF(AND(COUNTA(Datos!A14)=0,COUNTA(Datos!A15)&gt;0),1,0)</f>
        <v>0</v>
      </c>
      <c r="O12" s="48">
        <f>IF(OR(COUNTA(Datos!A14)=0,COUNTA(Datos!A15)=0,COUNT(Datos!A14)=0,COUNT(Datos!A15)=0),0,IF(DATE(YEAR(Datos!A15),MONTH(Datos!A15),1)=DATE(YEAR(Datos!A14),MONTH(Datos!A14)+1,1),0,1))</f>
        <v>0</v>
      </c>
    </row>
    <row r="13" spans="1:18">
      <c r="A13" s="66"/>
      <c r="B13" s="66"/>
      <c r="C13" s="66"/>
      <c r="D13" s="66"/>
      <c r="E13" s="66"/>
      <c r="F13" s="66"/>
      <c r="G13" s="66"/>
      <c r="H13" s="66"/>
      <c r="J13" s="48">
        <f>IF(COUNTA(Datos!B15)=0,0,IF(COUNT(Datos!B15)=1,0,1))</f>
        <v>0</v>
      </c>
      <c r="K13" s="48">
        <f>IF(COUNTA(Datos!A15)=0,0,IF(AND(COUNT(Datos!A15)=1,Datos!A15&gt;=DATE(2000,1,1),Datos!A15&lt;=DATE(2100,12,31)),0,1))</f>
        <v>0</v>
      </c>
      <c r="L13" s="48">
        <f>IF(OR(AND(COUNTA(Datos!A15)=0,COUNTA(Datos!B15)&gt;0),AND(COUNTA(Datos!A15)&gt;0,COUNTA(Datos!B15)=0)),1,0)</f>
        <v>0</v>
      </c>
      <c r="M13" s="48">
        <f>IF(AND(COUNTA(Datos!B15)=0,COUNTA(Datos!B16)&gt;0),1,0)</f>
        <v>0</v>
      </c>
      <c r="N13" s="48">
        <f>IF(AND(COUNTA(Datos!A15)=0,COUNTA(Datos!A16)&gt;0),1,0)</f>
        <v>0</v>
      </c>
      <c r="O13" s="48">
        <f>IF(OR(COUNTA(Datos!A15)=0,COUNTA(Datos!A16)=0,COUNT(Datos!A15)=0,COUNT(Datos!A16)=0),0,IF(DATE(YEAR(Datos!A16),MONTH(Datos!A16),1)=DATE(YEAR(Datos!A15),MONTH(Datos!A15)+1,1),0,1))</f>
        <v>0</v>
      </c>
    </row>
    <row r="14" spans="1:18">
      <c r="A14" s="70" t="s">
        <v>172</v>
      </c>
      <c r="B14" s="70"/>
      <c r="C14" s="70"/>
      <c r="D14" s="70"/>
      <c r="E14" s="70"/>
      <c r="F14" s="70"/>
      <c r="G14" s="70"/>
      <c r="H14" s="70"/>
      <c r="J14" s="48">
        <f>IF(COUNTA(Datos!B16)=0,0,IF(COUNT(Datos!B16)=1,0,1))</f>
        <v>0</v>
      </c>
      <c r="K14" s="48">
        <f>IF(COUNTA(Datos!A16)=0,0,IF(AND(COUNT(Datos!A16)=1,Datos!A16&gt;=DATE(2000,1,1),Datos!A16&lt;=DATE(2100,12,31)),0,1))</f>
        <v>0</v>
      </c>
      <c r="L14" s="48">
        <f>IF(OR(AND(COUNTA(Datos!A16)=0,COUNTA(Datos!B16)&gt;0),AND(COUNTA(Datos!A16)&gt;0,COUNTA(Datos!B16)=0)),1,0)</f>
        <v>0</v>
      </c>
      <c r="M14" s="48">
        <f>IF(AND(COUNTA(Datos!B16)=0,COUNTA(Datos!B17)&gt;0),1,0)</f>
        <v>0</v>
      </c>
      <c r="N14" s="48">
        <f>IF(AND(COUNTA(Datos!A16)=0,COUNTA(Datos!A17)&gt;0),1,0)</f>
        <v>0</v>
      </c>
      <c r="O14" s="48">
        <f>IF(OR(COUNTA(Datos!A16)=0,COUNTA(Datos!A17)=0,COUNT(Datos!A16)=0,COUNT(Datos!A17)=0),0,IF(DATE(YEAR(Datos!A17),MONTH(Datos!A17),1)=DATE(YEAR(Datos!A16),MONTH(Datos!A16)+1,1),0,1))</f>
        <v>0</v>
      </c>
    </row>
    <row r="15" spans="1:18">
      <c r="A15" s="71" t="s">
        <v>103</v>
      </c>
      <c r="B15" s="71"/>
      <c r="C15" s="71" t="s">
        <v>107</v>
      </c>
      <c r="D15" s="71"/>
      <c r="E15" s="71" t="s">
        <v>41</v>
      </c>
      <c r="F15" s="71"/>
      <c r="G15" s="71" t="s">
        <v>173</v>
      </c>
      <c r="H15" s="71"/>
      <c r="J15" s="48">
        <f>IF(COUNTA(Datos!B17)=0,0,IF(COUNT(Datos!B17)=1,0,1))</f>
        <v>0</v>
      </c>
      <c r="K15" s="48">
        <f>IF(COUNTA(Datos!A17)=0,0,IF(AND(COUNT(Datos!A17)=1,Datos!A17&gt;=DATE(2000,1,1),Datos!A17&lt;=DATE(2100,12,31)),0,1))</f>
        <v>0</v>
      </c>
      <c r="L15" s="48">
        <f>IF(OR(AND(COUNTA(Datos!A17)=0,COUNTA(Datos!B17)&gt;0),AND(COUNTA(Datos!A17)&gt;0,COUNTA(Datos!B17)=0)),1,0)</f>
        <v>0</v>
      </c>
      <c r="M15" s="48">
        <f>IF(AND(COUNTA(Datos!B17)=0,COUNTA(Datos!B18)&gt;0),1,0)</f>
        <v>0</v>
      </c>
      <c r="N15" s="48">
        <f>IF(AND(COUNTA(Datos!A17)=0,COUNTA(Datos!A18)&gt;0),1,0)</f>
        <v>0</v>
      </c>
      <c r="O15" s="48">
        <f>IF(OR(COUNTA(Datos!A17)=0,COUNTA(Datos!A18)=0,COUNT(Datos!A17)=0,COUNT(Datos!A18)=0),0,IF(DATE(YEAR(Datos!A18),MONTH(Datos!A18),1)=DATE(YEAR(Datos!A17),MONTH(Datos!A17)+1,1),0,1))</f>
        <v>0</v>
      </c>
    </row>
    <row r="16" spans="1:18">
      <c r="A16" s="72">
        <f>IF(OR(LEFT($A$4,5)&lt;&gt;"LISTO",COUNT(Datos!B7:B30)&lt;6),"",_xlfn.STDEV.P(J2:O2))</f>
        <v>3717974.3588859425</v>
      </c>
      <c r="B16" s="72"/>
      <c r="C16" s="72">
        <f>IF(OR(LEFT($A$4,5)&lt;&gt;"LISTO",COUNT(Datos!B7:B30)&lt;12),"",_xlfn.STDEV.P(J3:O3))</f>
        <v>1871496.7272212901</v>
      </c>
      <c r="D16" s="72"/>
      <c r="E16" s="73">
        <f>IF(OR(A16="",C16="",C16=0),"",(A16-C16)/C16)</f>
        <v>0.98663150451041137</v>
      </c>
      <c r="F16" s="73"/>
      <c r="G16" s="74" t="str">
        <f>IF(LEFT($A$4,5)&lt;&gt;"LISTO",$A$4,IF(COUNT(Datos!B7:B30)&lt;12,"FALTA INFORMACIÓN: completa 12 meses para comparar",IF(C16=0,"NO COMPARABLE: la volatilidad de los 6 meses anteriores es 0",IF(E16&gt;0,"Aumentó la volatilidad reciente",IF(E16&lt;0,"Disminuyó la volatilidad reciente","Sin cambio en dispersión")))))</f>
        <v>Aumentó la volatilidad reciente</v>
      </c>
      <c r="H16" s="74"/>
      <c r="J16" s="48">
        <f>IF(COUNTA(Datos!B18)=0,0,IF(COUNT(Datos!B18)=1,0,1))</f>
        <v>0</v>
      </c>
      <c r="K16" s="48">
        <f>IF(COUNTA(Datos!A18)=0,0,IF(AND(COUNT(Datos!A18)=1,Datos!A18&gt;=DATE(2000,1,1),Datos!A18&lt;=DATE(2100,12,31)),0,1))</f>
        <v>0</v>
      </c>
      <c r="L16" s="48">
        <f>IF(OR(AND(COUNTA(Datos!A18)=0,COUNTA(Datos!B18)&gt;0),AND(COUNTA(Datos!A18)&gt;0,COUNTA(Datos!B18)=0)),1,0)</f>
        <v>0</v>
      </c>
      <c r="M16" s="48">
        <f>IF(AND(COUNTA(Datos!B18)=0,COUNTA(Datos!B19)&gt;0),1,0)</f>
        <v>0</v>
      </c>
      <c r="N16" s="48">
        <f>IF(AND(COUNTA(Datos!A18)=0,COUNTA(Datos!A19)&gt;0),1,0)</f>
        <v>0</v>
      </c>
      <c r="O16" s="48">
        <f>IF(OR(COUNTA(Datos!A18)=0,COUNTA(Datos!A19)=0,COUNT(Datos!A18)=0,COUNT(Datos!A19)=0),0,IF(DATE(YEAR(Datos!A19),MONTH(Datos!A19),1)=DATE(YEAR(Datos!A18),MONTH(Datos!A18)+1,1),0,1))</f>
        <v>0</v>
      </c>
    </row>
    <row r="17" spans="1:15">
      <c r="A17" s="72"/>
      <c r="B17" s="72"/>
      <c r="C17" s="72"/>
      <c r="D17" s="72"/>
      <c r="E17" s="73"/>
      <c r="F17" s="73"/>
      <c r="G17" s="74"/>
      <c r="H17" s="74"/>
      <c r="J17" s="48">
        <f>IF(COUNTA(Datos!B19)=0,0,IF(COUNT(Datos!B19)=1,0,1))</f>
        <v>0</v>
      </c>
      <c r="K17" s="48">
        <f>IF(COUNTA(Datos!A19)=0,0,IF(AND(COUNT(Datos!A19)=1,Datos!A19&gt;=DATE(2000,1,1),Datos!A19&lt;=DATE(2100,12,31)),0,1))</f>
        <v>0</v>
      </c>
      <c r="L17" s="48">
        <f>IF(OR(AND(COUNTA(Datos!A19)=0,COUNTA(Datos!B19)&gt;0),AND(COUNTA(Datos!A19)&gt;0,COUNTA(Datos!B19)=0)),1,0)</f>
        <v>0</v>
      </c>
      <c r="M17" s="48">
        <f>IF(AND(COUNTA(Datos!B19)=0,COUNTA(Datos!B20)&gt;0),1,0)</f>
        <v>0</v>
      </c>
      <c r="N17" s="48">
        <f>IF(AND(COUNTA(Datos!A19)=0,COUNTA(Datos!A20)&gt;0),1,0)</f>
        <v>0</v>
      </c>
      <c r="O17" s="48">
        <f>IF(OR(COUNTA(Datos!A19)=0,COUNTA(Datos!A20)=0,COUNT(Datos!A19)=0,COUNT(Datos!A20)=0),0,IF(DATE(YEAR(Datos!A20),MONTH(Datos!A20),1)=DATE(YEAR(Datos!A19),MONTH(Datos!A19)+1,1),0,1))</f>
        <v>0</v>
      </c>
    </row>
    <row r="18" spans="1:15" ht="17.55" customHeight="1">
      <c r="A18" s="75" t="s">
        <v>174</v>
      </c>
      <c r="B18" s="75"/>
      <c r="C18" s="75"/>
      <c r="D18" s="75"/>
      <c r="E18" s="75"/>
      <c r="F18" s="75"/>
      <c r="G18" s="75"/>
      <c r="H18" s="75"/>
      <c r="J18" s="48">
        <f>IF(COUNTA(Datos!B20)=0,0,IF(COUNT(Datos!B20)=1,0,1))</f>
        <v>0</v>
      </c>
      <c r="K18" s="48">
        <f>IF(COUNTA(Datos!A20)=0,0,IF(AND(COUNT(Datos!A20)=1,Datos!A20&gt;=DATE(2000,1,1),Datos!A20&lt;=DATE(2100,12,31)),0,1))</f>
        <v>0</v>
      </c>
      <c r="L18" s="48">
        <f>IF(OR(AND(COUNTA(Datos!A20)=0,COUNTA(Datos!B20)&gt;0),AND(COUNTA(Datos!A20)&gt;0,COUNTA(Datos!B20)=0)),1,0)</f>
        <v>0</v>
      </c>
      <c r="M18" s="48">
        <f>IF(AND(COUNTA(Datos!B20)=0,COUNTA(Datos!B21)&gt;0),1,0)</f>
        <v>0</v>
      </c>
      <c r="N18" s="48">
        <f>IF(AND(COUNTA(Datos!A20)=0,COUNTA(Datos!A21)&gt;0),1,0)</f>
        <v>0</v>
      </c>
      <c r="O18" s="48">
        <f>IF(OR(COUNTA(Datos!A20)=0,COUNTA(Datos!A21)=0,COUNT(Datos!A20)=0,COUNT(Datos!A21)=0),0,IF(DATE(YEAR(Datos!A21),MONTH(Datos!A21),1)=DATE(YEAR(Datos!A20),MONTH(Datos!A20)+1,1),0,1))</f>
        <v>0</v>
      </c>
    </row>
    <row r="19" spans="1:15">
      <c r="A19" s="63" t="s">
        <v>175</v>
      </c>
      <c r="B19" s="63"/>
      <c r="C19" s="63"/>
      <c r="D19" s="63"/>
      <c r="E19" s="63"/>
      <c r="F19" s="63"/>
      <c r="G19" s="63"/>
      <c r="H19" s="63"/>
      <c r="J19" s="48">
        <f>IF(COUNTA(Datos!B21)=0,0,IF(COUNT(Datos!B21)=1,0,1))</f>
        <v>0</v>
      </c>
      <c r="K19" s="48">
        <f>IF(COUNTA(Datos!A21)=0,0,IF(AND(COUNT(Datos!A21)=1,Datos!A21&gt;=DATE(2000,1,1),Datos!A21&lt;=DATE(2100,12,31)),0,1))</f>
        <v>0</v>
      </c>
      <c r="L19" s="48">
        <f>IF(OR(AND(COUNTA(Datos!A21)=0,COUNTA(Datos!B21)&gt;0),AND(COUNTA(Datos!A21)&gt;0,COUNTA(Datos!B21)=0)),1,0)</f>
        <v>0</v>
      </c>
      <c r="M19" s="48">
        <f>IF(AND(COUNTA(Datos!B21)=0,COUNTA(Datos!B22)&gt;0),1,0)</f>
        <v>0</v>
      </c>
      <c r="N19" s="48">
        <f>IF(AND(COUNTA(Datos!A21)=0,COUNTA(Datos!A22)&gt;0),1,0)</f>
        <v>0</v>
      </c>
      <c r="O19" s="48">
        <f>IF(OR(COUNTA(Datos!A21)=0,COUNTA(Datos!A22)=0,COUNT(Datos!A21)=0,COUNT(Datos!A22)=0),0,IF(DATE(YEAR(Datos!A22),MONTH(Datos!A22),1)=DATE(YEAR(Datos!A21),MONTH(Datos!A21)+1,1),0,1))</f>
        <v>0</v>
      </c>
    </row>
    <row r="20" spans="1:15">
      <c r="A20" s="76"/>
      <c r="B20" s="76"/>
      <c r="C20" s="76"/>
      <c r="D20" s="76"/>
      <c r="E20" s="76"/>
      <c r="F20" s="76"/>
      <c r="G20" s="76"/>
      <c r="H20" s="76"/>
      <c r="J20" s="48">
        <f>IF(COUNTA(Datos!B22)=0,0,IF(COUNT(Datos!B22)=1,0,1))</f>
        <v>0</v>
      </c>
      <c r="K20" s="48">
        <f>IF(COUNTA(Datos!A22)=0,0,IF(AND(COUNT(Datos!A22)=1,Datos!A22&gt;=DATE(2000,1,1),Datos!A22&lt;=DATE(2100,12,31)),0,1))</f>
        <v>0</v>
      </c>
      <c r="L20" s="48">
        <f>IF(OR(AND(COUNTA(Datos!A22)=0,COUNTA(Datos!B22)&gt;0),AND(COUNTA(Datos!A22)&gt;0,COUNTA(Datos!B22)=0)),1,0)</f>
        <v>0</v>
      </c>
      <c r="M20" s="48">
        <f>IF(AND(COUNTA(Datos!B22)=0,COUNTA(Datos!B23)&gt;0),1,0)</f>
        <v>0</v>
      </c>
      <c r="N20" s="48">
        <f>IF(AND(COUNTA(Datos!A22)=0,COUNTA(Datos!A23)&gt;0),1,0)</f>
        <v>0</v>
      </c>
      <c r="O20" s="48">
        <f>IF(OR(COUNTA(Datos!A22)=0,COUNTA(Datos!A23)=0,COUNT(Datos!A22)=0,COUNT(Datos!A23)=0),0,IF(DATE(YEAR(Datos!A23),MONTH(Datos!A23),1)=DATE(YEAR(Datos!A22),MONTH(Datos!A22)+1,1),0,1))</f>
        <v>0</v>
      </c>
    </row>
    <row r="21" spans="1:15">
      <c r="A21" s="76"/>
      <c r="B21" s="76"/>
      <c r="C21" s="76"/>
      <c r="D21" s="76"/>
      <c r="E21" s="76"/>
      <c r="F21" s="76"/>
      <c r="G21" s="76"/>
      <c r="H21" s="76"/>
      <c r="J21" s="48">
        <f>IF(COUNTA(Datos!B23)=0,0,IF(COUNT(Datos!B23)=1,0,1))</f>
        <v>0</v>
      </c>
      <c r="K21" s="48">
        <f>IF(COUNTA(Datos!A23)=0,0,IF(AND(COUNT(Datos!A23)=1,Datos!A23&gt;=DATE(2000,1,1),Datos!A23&lt;=DATE(2100,12,31)),0,1))</f>
        <v>0</v>
      </c>
      <c r="L21" s="48">
        <f>IF(OR(AND(COUNTA(Datos!A23)=0,COUNTA(Datos!B23)&gt;0),AND(COUNTA(Datos!A23)&gt;0,COUNTA(Datos!B23)=0)),1,0)</f>
        <v>0</v>
      </c>
      <c r="M21" s="48">
        <f>IF(AND(COUNTA(Datos!B23)=0,COUNTA(Datos!B24)&gt;0),1,0)</f>
        <v>0</v>
      </c>
      <c r="N21" s="48">
        <f>IF(AND(COUNTA(Datos!A23)=0,COUNTA(Datos!A24)&gt;0),1,0)</f>
        <v>0</v>
      </c>
      <c r="O21" s="48">
        <f>IF(OR(COUNTA(Datos!A23)=0,COUNTA(Datos!A24)=0,COUNT(Datos!A23)=0,COUNT(Datos!A24)=0),0,IF(DATE(YEAR(Datos!A24),MONTH(Datos!A24),1)=DATE(YEAR(Datos!A23),MONTH(Datos!A23)+1,1),0,1))</f>
        <v>0</v>
      </c>
    </row>
    <row r="22" spans="1:15">
      <c r="A22" s="76"/>
      <c r="B22" s="76"/>
      <c r="C22" s="76"/>
      <c r="D22" s="76"/>
      <c r="E22" s="76"/>
      <c r="F22" s="76"/>
      <c r="G22" s="76"/>
      <c r="H22" s="76"/>
      <c r="J22" s="48">
        <f>IF(COUNTA(Datos!B24)=0,0,IF(COUNT(Datos!B24)=1,0,1))</f>
        <v>0</v>
      </c>
      <c r="K22" s="48">
        <f>IF(COUNTA(Datos!A24)=0,0,IF(AND(COUNT(Datos!A24)=1,Datos!A24&gt;=DATE(2000,1,1),Datos!A24&lt;=DATE(2100,12,31)),0,1))</f>
        <v>0</v>
      </c>
      <c r="L22" s="48">
        <f>IF(OR(AND(COUNTA(Datos!A24)=0,COUNTA(Datos!B24)&gt;0),AND(COUNTA(Datos!A24)&gt;0,COUNTA(Datos!B24)=0)),1,0)</f>
        <v>0</v>
      </c>
      <c r="M22" s="48">
        <f>IF(AND(COUNTA(Datos!B24)=0,COUNTA(Datos!B25)&gt;0),1,0)</f>
        <v>0</v>
      </c>
      <c r="N22" s="48">
        <f>IF(AND(COUNTA(Datos!A24)=0,COUNTA(Datos!A25)&gt;0),1,0)</f>
        <v>0</v>
      </c>
      <c r="O22" s="48">
        <f>IF(OR(COUNTA(Datos!A24)=0,COUNTA(Datos!A25)=0,COUNT(Datos!A24)=0,COUNT(Datos!A25)=0),0,IF(DATE(YEAR(Datos!A25),MONTH(Datos!A25),1)=DATE(YEAR(Datos!A24),MONTH(Datos!A24)+1,1),0,1))</f>
        <v>0</v>
      </c>
    </row>
    <row r="23" spans="1:15">
      <c r="A23" s="76"/>
      <c r="B23" s="76"/>
      <c r="C23" s="76"/>
      <c r="D23" s="76"/>
      <c r="E23" s="76"/>
      <c r="F23" s="76"/>
      <c r="G23" s="76"/>
      <c r="H23" s="76"/>
      <c r="J23" s="48">
        <f>IF(COUNTA(Datos!B25)=0,0,IF(COUNT(Datos!B25)=1,0,1))</f>
        <v>0</v>
      </c>
      <c r="K23" s="48">
        <f>IF(COUNTA(Datos!A25)=0,0,IF(AND(COUNT(Datos!A25)=1,Datos!A25&gt;=DATE(2000,1,1),Datos!A25&lt;=DATE(2100,12,31)),0,1))</f>
        <v>0</v>
      </c>
      <c r="L23" s="48">
        <f>IF(OR(AND(COUNTA(Datos!A25)=0,COUNTA(Datos!B25)&gt;0),AND(COUNTA(Datos!A25)&gt;0,COUNTA(Datos!B25)=0)),1,0)</f>
        <v>0</v>
      </c>
      <c r="M23" s="48">
        <f>IF(AND(COUNTA(Datos!B25)=0,COUNTA(Datos!B26)&gt;0),1,0)</f>
        <v>0</v>
      </c>
      <c r="N23" s="48">
        <f>IF(AND(COUNTA(Datos!A25)=0,COUNTA(Datos!A26)&gt;0),1,0)</f>
        <v>0</v>
      </c>
      <c r="O23" s="48">
        <f>IF(OR(COUNTA(Datos!A25)=0,COUNTA(Datos!A26)=0,COUNT(Datos!A25)=0,COUNT(Datos!A26)=0),0,IF(DATE(YEAR(Datos!A26),MONTH(Datos!A26),1)=DATE(YEAR(Datos!A25),MONTH(Datos!A25)+1,1),0,1))</f>
        <v>0</v>
      </c>
    </row>
    <row r="24" spans="1:15">
      <c r="A24" s="76"/>
      <c r="B24" s="76"/>
      <c r="C24" s="76"/>
      <c r="D24" s="76"/>
      <c r="E24" s="76"/>
      <c r="F24" s="76"/>
      <c r="G24" s="76"/>
      <c r="H24" s="76"/>
      <c r="J24" s="48">
        <f>IF(COUNTA(Datos!B26)=0,0,IF(COUNT(Datos!B26)=1,0,1))</f>
        <v>0</v>
      </c>
      <c r="K24" s="48">
        <f>IF(COUNTA(Datos!A26)=0,0,IF(AND(COUNT(Datos!A26)=1,Datos!A26&gt;=DATE(2000,1,1),Datos!A26&lt;=DATE(2100,12,31)),0,1))</f>
        <v>0</v>
      </c>
      <c r="L24" s="48">
        <f>IF(OR(AND(COUNTA(Datos!A26)=0,COUNTA(Datos!B26)&gt;0),AND(COUNTA(Datos!A26)&gt;0,COUNTA(Datos!B26)=0)),1,0)</f>
        <v>0</v>
      </c>
      <c r="M24" s="48">
        <f>IF(AND(COUNTA(Datos!B26)=0,COUNTA(Datos!B27)&gt;0),1,0)</f>
        <v>0</v>
      </c>
      <c r="N24" s="48">
        <f>IF(AND(COUNTA(Datos!A26)=0,COUNTA(Datos!A27)&gt;0),1,0)</f>
        <v>0</v>
      </c>
      <c r="O24" s="48">
        <f>IF(OR(COUNTA(Datos!A26)=0,COUNTA(Datos!A27)=0,COUNT(Datos!A26)=0,COUNT(Datos!A27)=0),0,IF(DATE(YEAR(Datos!A27),MONTH(Datos!A27),1)=DATE(YEAR(Datos!A26),MONTH(Datos!A26)+1,1),0,1))</f>
        <v>0</v>
      </c>
    </row>
    <row r="25" spans="1:15">
      <c r="A25" s="76"/>
      <c r="B25" s="76"/>
      <c r="C25" s="76"/>
      <c r="D25" s="76"/>
      <c r="E25" s="76"/>
      <c r="F25" s="76"/>
      <c r="G25" s="76"/>
      <c r="H25" s="76"/>
      <c r="J25" s="48">
        <f>IF(COUNTA(Datos!B27)=0,0,IF(COUNT(Datos!B27)=1,0,1))</f>
        <v>0</v>
      </c>
      <c r="K25" s="48">
        <f>IF(COUNTA(Datos!A27)=0,0,IF(AND(COUNT(Datos!A27)=1,Datos!A27&gt;=DATE(2000,1,1),Datos!A27&lt;=DATE(2100,12,31)),0,1))</f>
        <v>0</v>
      </c>
      <c r="L25" s="48">
        <f>IF(OR(AND(COUNTA(Datos!A27)=0,COUNTA(Datos!B27)&gt;0),AND(COUNTA(Datos!A27)&gt;0,COUNTA(Datos!B27)=0)),1,0)</f>
        <v>0</v>
      </c>
      <c r="M25" s="48">
        <f>IF(AND(COUNTA(Datos!B27)=0,COUNTA(Datos!B28)&gt;0),1,0)</f>
        <v>0</v>
      </c>
      <c r="N25" s="48">
        <f>IF(AND(COUNTA(Datos!A27)=0,COUNTA(Datos!A28)&gt;0),1,0)</f>
        <v>0</v>
      </c>
      <c r="O25" s="48">
        <f>IF(OR(COUNTA(Datos!A27)=0,COUNTA(Datos!A28)=0,COUNT(Datos!A27)=0,COUNT(Datos!A28)=0),0,IF(DATE(YEAR(Datos!A28),MONTH(Datos!A28),1)=DATE(YEAR(Datos!A27),MONTH(Datos!A27)+1,1),0,1))</f>
        <v>0</v>
      </c>
    </row>
    <row r="26" spans="1:15">
      <c r="A26" s="76"/>
      <c r="B26" s="76"/>
      <c r="C26" s="76"/>
      <c r="D26" s="76"/>
      <c r="E26" s="76"/>
      <c r="F26" s="76"/>
      <c r="G26" s="76"/>
      <c r="H26" s="76"/>
      <c r="J26" s="48">
        <f>IF(COUNTA(Datos!B28)=0,0,IF(COUNT(Datos!B28)=1,0,1))</f>
        <v>0</v>
      </c>
      <c r="K26" s="48">
        <f>IF(COUNTA(Datos!A28)=0,0,IF(AND(COUNT(Datos!A28)=1,Datos!A28&gt;=DATE(2000,1,1),Datos!A28&lt;=DATE(2100,12,31)),0,1))</f>
        <v>0</v>
      </c>
      <c r="L26" s="48">
        <f>IF(OR(AND(COUNTA(Datos!A28)=0,COUNTA(Datos!B28)&gt;0),AND(COUNTA(Datos!A28)&gt;0,COUNTA(Datos!B28)=0)),1,0)</f>
        <v>0</v>
      </c>
      <c r="M26" s="48">
        <f>IF(AND(COUNTA(Datos!B28)=0,COUNTA(Datos!B29)&gt;0),1,0)</f>
        <v>0</v>
      </c>
      <c r="N26" s="48">
        <f>IF(AND(COUNTA(Datos!A28)=0,COUNTA(Datos!A29)&gt;0),1,0)</f>
        <v>0</v>
      </c>
      <c r="O26" s="48">
        <f>IF(OR(COUNTA(Datos!A28)=0,COUNTA(Datos!A29)=0,COUNT(Datos!A28)=0,COUNT(Datos!A29)=0),0,IF(DATE(YEAR(Datos!A29),MONTH(Datos!A29),1)=DATE(YEAR(Datos!A28),MONTH(Datos!A28)+1,1),0,1))</f>
        <v>0</v>
      </c>
    </row>
    <row r="27" spans="1:15">
      <c r="A27" s="76"/>
      <c r="B27" s="76"/>
      <c r="C27" s="76"/>
      <c r="D27" s="76"/>
      <c r="E27" s="76"/>
      <c r="F27" s="76"/>
      <c r="G27" s="76"/>
      <c r="H27" s="76"/>
      <c r="J27" s="48">
        <f>IF(COUNTA(Datos!B29)=0,0,IF(COUNT(Datos!B29)=1,0,1))</f>
        <v>0</v>
      </c>
      <c r="K27" s="48">
        <f>IF(COUNTA(Datos!A29)=0,0,IF(AND(COUNT(Datos!A29)=1,Datos!A29&gt;=DATE(2000,1,1),Datos!A29&lt;=DATE(2100,12,31)),0,1))</f>
        <v>0</v>
      </c>
      <c r="L27" s="48">
        <f>IF(OR(AND(COUNTA(Datos!A29)=0,COUNTA(Datos!B29)&gt;0),AND(COUNTA(Datos!A29)&gt;0,COUNTA(Datos!B29)=0)),1,0)</f>
        <v>0</v>
      </c>
      <c r="M27" s="48">
        <f>IF(AND(COUNTA(Datos!B29)=0,COUNTA(Datos!B30)&gt;0),1,0)</f>
        <v>0</v>
      </c>
      <c r="N27" s="48">
        <f>IF(AND(COUNTA(Datos!A29)=0,COUNTA(Datos!A30)&gt;0),1,0)</f>
        <v>0</v>
      </c>
      <c r="O27" s="48">
        <f>IF(OR(COUNTA(Datos!A29)=0,COUNTA(Datos!A30)=0,COUNT(Datos!A29)=0,COUNT(Datos!A30)=0),0,IF(DATE(YEAR(Datos!A30),MONTH(Datos!A30),1)=DATE(YEAR(Datos!A29),MONTH(Datos!A29)+1,1),0,1))</f>
        <v>0</v>
      </c>
    </row>
    <row r="28" spans="1:15">
      <c r="A28" s="76"/>
      <c r="B28" s="76"/>
      <c r="C28" s="76"/>
      <c r="D28" s="76"/>
      <c r="E28" s="76"/>
      <c r="F28" s="76"/>
      <c r="G28" s="76"/>
      <c r="H28" s="76"/>
      <c r="J28" s="48">
        <f>IF(COUNTA(Datos!B30)=0,0,IF(COUNT(Datos!B30)=1,0,1))</f>
        <v>0</v>
      </c>
      <c r="K28" s="48">
        <f>IF(COUNTA(Datos!A30)=0,0,IF(AND(COUNT(Datos!A30)=1,Datos!A30&gt;=DATE(2000,1,1),Datos!A30&lt;=DATE(2100,12,31)),0,1))</f>
        <v>0</v>
      </c>
      <c r="L28" s="48">
        <f>IF(OR(AND(COUNTA(Datos!A30)=0,COUNTA(Datos!B30)&gt;0),AND(COUNTA(Datos!A30)&gt;0,COUNTA(Datos!B30)=0)),1,0)</f>
        <v>0</v>
      </c>
      <c r="M28" s="48">
        <v>0</v>
      </c>
      <c r="N28" s="48">
        <v>0</v>
      </c>
      <c r="O28" s="48">
        <v>0</v>
      </c>
    </row>
    <row r="29" spans="1:15">
      <c r="A29" s="76"/>
      <c r="B29" s="76"/>
      <c r="C29" s="76"/>
      <c r="D29" s="76"/>
      <c r="E29" s="76"/>
      <c r="F29" s="76"/>
      <c r="G29" s="76"/>
      <c r="H29" s="76"/>
    </row>
    <row r="30" spans="1:15">
      <c r="A30" s="76"/>
      <c r="B30" s="76"/>
      <c r="C30" s="76"/>
      <c r="D30" s="76"/>
      <c r="E30" s="76"/>
      <c r="F30" s="76"/>
      <c r="G30" s="76"/>
      <c r="H30" s="76"/>
    </row>
    <row r="31" spans="1:15">
      <c r="A31" s="76"/>
      <c r="B31" s="76"/>
      <c r="C31" s="76"/>
      <c r="D31" s="76"/>
      <c r="E31" s="76"/>
      <c r="F31" s="76"/>
      <c r="G31" s="76"/>
      <c r="H31" s="76"/>
    </row>
    <row r="32" spans="1:15">
      <c r="A32" s="76"/>
      <c r="B32" s="76"/>
      <c r="C32" s="76"/>
      <c r="D32" s="76"/>
      <c r="E32" s="76"/>
      <c r="F32" s="76"/>
      <c r="G32" s="76"/>
      <c r="H32" s="76"/>
    </row>
    <row r="33" spans="1:8">
      <c r="A33" s="76"/>
      <c r="B33" s="76"/>
      <c r="C33" s="76"/>
      <c r="D33" s="76"/>
      <c r="E33" s="76"/>
      <c r="F33" s="76"/>
      <c r="G33" s="76"/>
      <c r="H33" s="76"/>
    </row>
    <row r="34" spans="1:8">
      <c r="A34" s="76"/>
      <c r="B34" s="76"/>
      <c r="C34" s="76"/>
      <c r="D34" s="76"/>
      <c r="E34" s="76"/>
      <c r="F34" s="76"/>
      <c r="G34" s="76"/>
      <c r="H34" s="76"/>
    </row>
    <row r="35" spans="1:8">
      <c r="A35" s="76"/>
      <c r="B35" s="76"/>
      <c r="C35" s="76"/>
      <c r="D35" s="76"/>
      <c r="E35" s="76"/>
      <c r="F35" s="76"/>
      <c r="G35" s="76"/>
      <c r="H35" s="76"/>
    </row>
    <row r="36" spans="1:8">
      <c r="A36" s="76"/>
      <c r="B36" s="76"/>
      <c r="C36" s="76"/>
      <c r="D36" s="76"/>
      <c r="E36" s="76"/>
      <c r="F36" s="76"/>
      <c r="G36" s="76"/>
      <c r="H36" s="76"/>
    </row>
    <row r="37" spans="1:8">
      <c r="A37" s="76"/>
      <c r="B37" s="76"/>
      <c r="C37" s="76"/>
      <c r="D37" s="76"/>
      <c r="E37" s="76"/>
      <c r="F37" s="76"/>
      <c r="G37" s="76"/>
      <c r="H37" s="76"/>
    </row>
    <row r="38" spans="1:8">
      <c r="A38" s="63" t="s">
        <v>176</v>
      </c>
      <c r="B38" s="63"/>
      <c r="C38" s="63"/>
      <c r="D38" s="63"/>
      <c r="E38" s="63"/>
      <c r="F38" s="63"/>
      <c r="G38" s="63"/>
      <c r="H38" s="63"/>
    </row>
    <row r="39" spans="1:8">
      <c r="A39" s="77" t="str">
        <f>IF(LEFT($A$4,5)&lt;&gt;"LISTO",$A$4,"El flujo promedio del periodo es "&amp;TEXT(A7,"$#,##0")&amp;". La desviación estándar es "&amp;TEXT(C7,"$#,##0")&amp;". El mes que más se alejó del promedio fue "&amp;TEXT(E11,"mmm-yy")&amp;".")</f>
        <v>El flujo promedio del periodo es $4091666,667. La desviación estándar es $2127775,965. El mes que más se alejó del promedio fue ago-26.</v>
      </c>
      <c r="B39" s="77"/>
      <c r="C39" s="77"/>
      <c r="D39" s="77"/>
      <c r="E39" s="77"/>
      <c r="F39" s="77"/>
      <c r="G39" s="77"/>
      <c r="H39" s="77"/>
    </row>
    <row r="40" spans="1:8">
      <c r="A40" s="77"/>
      <c r="B40" s="77"/>
      <c r="C40" s="77"/>
      <c r="D40" s="77"/>
      <c r="E40" s="77"/>
      <c r="F40" s="77"/>
      <c r="G40" s="77"/>
      <c r="H40" s="77"/>
    </row>
    <row r="41" spans="1:8">
      <c r="A41" s="76"/>
      <c r="B41" s="76"/>
      <c r="C41" s="76"/>
      <c r="D41" s="76"/>
      <c r="E41" s="76"/>
      <c r="F41" s="76"/>
      <c r="G41" s="76"/>
      <c r="H41" s="76"/>
    </row>
    <row r="42" spans="1:8">
      <c r="A42" s="78" t="str">
        <f>IF(LEFT($A$4,5)&lt;&gt;"LISTO",$A$4,IF(COUNT(Datos!B7:B30)&lt;12,"FALTA INFORMACIÓN: con menos de 12 meses puedes medir dispersión, pero no comparar los últimos 6 meses con los 6 anteriores.",IF(C16=0,IF(A16=0,"NO COMPARABLE: ambos periodos tienen desviación estándar 0; el cambio porcentual no está definido.","NO COMPARABLE: la desviación estándar de los 6 meses anteriores es 0; el cambio porcentual no está definido."),"La volatilidad de los últimos 6 meses "&amp;IF(E16&gt;0,"aumentó ",IF(E16&lt;0,"disminuyó ","no cambió "))&amp;TEXT(ABS(E16),"0.0%")&amp;" frente a los 6 meses anteriores. Revisa qué cambió antes de tomar una decisión.")))</f>
        <v>La volatilidad de los últimos 6 meses aumentó 99% frente a los 6 meses anteriores. Revisa qué cambió antes de tomar una decisión.</v>
      </c>
      <c r="B42" s="78"/>
      <c r="C42" s="78"/>
      <c r="D42" s="78"/>
      <c r="E42" s="78"/>
      <c r="F42" s="78"/>
      <c r="G42" s="78"/>
      <c r="H42" s="78"/>
    </row>
    <row r="43" spans="1:8">
      <c r="A43" s="78"/>
      <c r="B43" s="78"/>
      <c r="C43" s="78"/>
      <c r="D43" s="78"/>
      <c r="E43" s="78"/>
      <c r="F43" s="78"/>
      <c r="G43" s="78"/>
      <c r="H43" s="78"/>
    </row>
    <row r="44" spans="1:8">
      <c r="A44" s="76"/>
      <c r="B44" s="76"/>
      <c r="C44" s="76"/>
      <c r="D44" s="76"/>
      <c r="E44" s="76"/>
      <c r="F44" s="76"/>
      <c r="G44" s="76"/>
      <c r="H44" s="76"/>
    </row>
    <row r="45" spans="1:8">
      <c r="A45" s="78" t="str">
        <f>IF(LEFT($A$4,5)&lt;&gt;"LISTO",$A$4,IF(COUNTIF(Datos!B7:B30,"&lt;0")=0,"No hay meses con flujo neto negativo en el periodo cargado.","Se registran "&amp;COUNTIF(Datos!B7:B30,"&lt;0")&amp;" mes(es) con flujo neto negativo. Revisa su causa y si tus reservas pueden absorber episodios similares."))</f>
        <v>Se registran 1 mes(es) con flujo neto negativo. Revisa su causa y si tus reservas pueden absorber episodios similares.</v>
      </c>
      <c r="B45" s="78"/>
      <c r="C45" s="78"/>
      <c r="D45" s="78"/>
      <c r="E45" s="78"/>
      <c r="F45" s="78"/>
      <c r="G45" s="78"/>
      <c r="H45" s="78"/>
    </row>
    <row r="46" spans="1:8">
      <c r="A46" s="78"/>
      <c r="B46" s="78"/>
      <c r="C46" s="78"/>
      <c r="D46" s="78"/>
      <c r="E46" s="78"/>
      <c r="F46" s="78"/>
      <c r="G46" s="78"/>
      <c r="H46" s="78"/>
    </row>
    <row r="47" spans="1:8">
      <c r="A47" s="76"/>
      <c r="B47" s="76"/>
      <c r="C47" s="76"/>
      <c r="D47" s="76"/>
      <c r="E47" s="76"/>
      <c r="F47" s="76"/>
      <c r="G47" s="76"/>
      <c r="H47" s="76"/>
    </row>
    <row r="48" spans="1:8">
      <c r="A48" s="79" t="s">
        <v>177</v>
      </c>
      <c r="B48" s="79"/>
      <c r="C48" s="79"/>
      <c r="D48" s="79"/>
      <c r="E48" s="79"/>
      <c r="F48" s="79"/>
      <c r="G48" s="79"/>
      <c r="H48" s="79"/>
    </row>
    <row r="49" spans="1:8">
      <c r="A49" s="76"/>
      <c r="B49" s="76"/>
      <c r="C49" s="76"/>
      <c r="D49" s="76"/>
      <c r="E49" s="76"/>
      <c r="F49" s="76"/>
      <c r="G49" s="76"/>
      <c r="H49" s="76"/>
    </row>
    <row r="50" spans="1:8">
      <c r="A50" s="4"/>
      <c r="B50" s="4"/>
      <c r="C50" s="4"/>
      <c r="D50" s="4"/>
      <c r="E50" s="4"/>
      <c r="F50" s="4"/>
      <c r="G50" s="4"/>
      <c r="H50" s="4"/>
    </row>
  </sheetData>
  <sheetProtection algorithmName="SHA-512" hashValue="JbP3TVRNJqJv67QO16fNJdvBjpyNykZZnD0O19vwHA2t6bm6uADLHbQYa7f15f3vk98dbVZPRPYsmQCKJdATZg==" saltValue="mSDy5phJAL/SmsHu5g+6eQ==" spinCount="100000" sheet="1" objects="1" scenarios="1" formatCells="0" formatColumns="0" formatRows="0" insertColumns="0" sort="0" autoFilter="0" pivotTables="0"/>
  <mergeCells count="38">
    <mergeCell ref="Q8:R10"/>
    <mergeCell ref="Q11:R11"/>
    <mergeCell ref="A38:H38"/>
    <mergeCell ref="A39:H40"/>
    <mergeCell ref="A42:H43"/>
    <mergeCell ref="A45:H46"/>
    <mergeCell ref="A48:H48"/>
    <mergeCell ref="A16:B17"/>
    <mergeCell ref="C16:D17"/>
    <mergeCell ref="E16:F17"/>
    <mergeCell ref="G16:H17"/>
    <mergeCell ref="A19:H19"/>
    <mergeCell ref="A18:H18"/>
    <mergeCell ref="G10:H10"/>
    <mergeCell ref="G11:H12"/>
    <mergeCell ref="A14:H14"/>
    <mergeCell ref="A15:B15"/>
    <mergeCell ref="C15:D15"/>
    <mergeCell ref="E15:F15"/>
    <mergeCell ref="G15:H15"/>
    <mergeCell ref="A10:B10"/>
    <mergeCell ref="A11:B12"/>
    <mergeCell ref="C10:D10"/>
    <mergeCell ref="C11:D12"/>
    <mergeCell ref="E10:F10"/>
    <mergeCell ref="E11:F12"/>
    <mergeCell ref="A1:H2"/>
    <mergeCell ref="A3:H3"/>
    <mergeCell ref="A5:H5"/>
    <mergeCell ref="A6:B6"/>
    <mergeCell ref="A7:B8"/>
    <mergeCell ref="C6:D6"/>
    <mergeCell ref="C7:D8"/>
    <mergeCell ref="E6:F6"/>
    <mergeCell ref="E7:F8"/>
    <mergeCell ref="G6:H6"/>
    <mergeCell ref="G7:H8"/>
    <mergeCell ref="A4:H4"/>
  </mergeCells>
  <conditionalFormatting sqref="A4:H4">
    <cfRule type="expression" dxfId="4" priority="3">
      <formula>LEFT($A$4,5)="LISTO"</formula>
    </cfRule>
    <cfRule type="expression" dxfId="3" priority="4">
      <formula>LEFT($A$4,7)="REVISAR"</formula>
    </cfRule>
    <cfRule type="expression" dxfId="2" priority="5">
      <formula>LEFT($A$4,5)="FALTA"</formula>
    </cfRule>
  </conditionalFormatting>
  <conditionalFormatting sqref="E16:F17">
    <cfRule type="expression" dxfId="1" priority="1">
      <formula>E16&gt;0</formula>
    </cfRule>
    <cfRule type="expression" dxfId="0" priority="2">
      <formula>E16&lt;0</formula>
    </cfRule>
  </conditionalFormatting>
  <hyperlinks>
    <hyperlink ref="Q11" r:id="rId1" xr:uid="{1522FD65-567A-4829-8694-4C192C5CF24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Datos</vt:lpstr>
      <vt:lpstr>Análisis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2026-09-09T22:36:05Z</dcterms:modified>
</cp:coreProperties>
</file>