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CB3463FE-492C-4667-9DD8-0413BDF1C0F2}" xr6:coauthVersionLast="47" xr6:coauthVersionMax="47" xr10:uidLastSave="{00000000-0000-0000-0000-000000000000}"/>
  <bookViews>
    <workbookView xWindow="28680" yWindow="-120" windowWidth="29040" windowHeight="15720" activeTab="4" xr2:uid="{00000000-000D-0000-FFFF-FFFF00000000}"/>
  </bookViews>
  <sheets>
    <sheet name="1. Instructions" sheetId="1" r:id="rId1"/>
    <sheet name="2. Glossary" sheetId="2" r:id="rId2"/>
    <sheet name="3. Factors" sheetId="3" r:id="rId3"/>
    <sheet name="4. SWOT Matrix" sheetId="4" r:id="rId4"/>
    <sheet name="5. TOWS Matrix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0" i="5" l="1"/>
  <c r="J20" i="5"/>
  <c r="F20" i="5"/>
  <c r="E20" i="5"/>
  <c r="K19" i="5"/>
  <c r="J19" i="5"/>
  <c r="F19" i="5"/>
  <c r="E19" i="5"/>
  <c r="K18" i="5"/>
  <c r="J18" i="5"/>
  <c r="F18" i="5"/>
  <c r="E18" i="5"/>
  <c r="K17" i="5"/>
  <c r="J17" i="5"/>
  <c r="F17" i="5"/>
  <c r="E17" i="5"/>
  <c r="J16" i="5"/>
  <c r="K16" i="5" s="1"/>
  <c r="F16" i="5"/>
  <c r="E16" i="5"/>
  <c r="K15" i="5"/>
  <c r="J15" i="5"/>
  <c r="F15" i="5"/>
  <c r="E15" i="5"/>
  <c r="J14" i="5"/>
  <c r="K14" i="5" s="1"/>
  <c r="F14" i="5"/>
  <c r="E14" i="5"/>
  <c r="J13" i="5"/>
  <c r="K13" i="5" s="1"/>
  <c r="F13" i="5"/>
  <c r="E13" i="5"/>
  <c r="K12" i="5"/>
  <c r="J12" i="5"/>
  <c r="F12" i="5"/>
  <c r="E12" i="5"/>
  <c r="J11" i="5"/>
  <c r="K11" i="5" s="1"/>
  <c r="F11" i="5"/>
  <c r="E11" i="5"/>
  <c r="J10" i="5"/>
  <c r="K10" i="5" s="1"/>
  <c r="F10" i="5"/>
  <c r="E10" i="5"/>
  <c r="J9" i="5"/>
  <c r="K9" i="5" s="1"/>
  <c r="F9" i="5"/>
  <c r="E9" i="5"/>
  <c r="F23" i="4"/>
  <c r="H23" i="4" s="1"/>
  <c r="B23" i="4"/>
  <c r="D23" i="4" s="1"/>
  <c r="F22" i="4"/>
  <c r="H22" i="4" s="1"/>
  <c r="B22" i="4"/>
  <c r="D22" i="4" s="1"/>
  <c r="F21" i="4"/>
  <c r="H21" i="4" s="1"/>
  <c r="B21" i="4"/>
  <c r="D21" i="4" s="1"/>
  <c r="F20" i="4"/>
  <c r="H20" i="4" s="1"/>
  <c r="B20" i="4"/>
  <c r="D20" i="4" s="1"/>
  <c r="F19" i="4"/>
  <c r="H19" i="4" s="1"/>
  <c r="B19" i="4"/>
  <c r="D19" i="4" s="1"/>
  <c r="F15" i="4"/>
  <c r="H15" i="4" s="1"/>
  <c r="B15" i="4"/>
  <c r="D15" i="4" s="1"/>
  <c r="F14" i="4"/>
  <c r="H14" i="4" s="1"/>
  <c r="B14" i="4"/>
  <c r="D14" i="4" s="1"/>
  <c r="F13" i="4"/>
  <c r="H13" i="4" s="1"/>
  <c r="B13" i="4"/>
  <c r="D13" i="4" s="1"/>
  <c r="F12" i="4"/>
  <c r="H12" i="4" s="1"/>
  <c r="B12" i="4"/>
  <c r="D12" i="4" s="1"/>
  <c r="F11" i="4"/>
  <c r="H11" i="4" s="1"/>
  <c r="B11" i="4"/>
  <c r="D11" i="4" s="1"/>
  <c r="E7" i="4"/>
  <c r="A7" i="4"/>
  <c r="L34" i="3"/>
  <c r="H34" i="3"/>
  <c r="I34" i="3" s="1"/>
  <c r="D34" i="3"/>
  <c r="A34" i="3"/>
  <c r="L33" i="3"/>
  <c r="I33" i="3"/>
  <c r="H33" i="3"/>
  <c r="D33" i="3"/>
  <c r="A33" i="3"/>
  <c r="L32" i="3"/>
  <c r="H32" i="3"/>
  <c r="I32" i="3" s="1"/>
  <c r="D32" i="3"/>
  <c r="A32" i="3"/>
  <c r="L31" i="3"/>
  <c r="I31" i="3"/>
  <c r="H31" i="3"/>
  <c r="D31" i="3"/>
  <c r="A31" i="3"/>
  <c r="L30" i="3"/>
  <c r="H30" i="3"/>
  <c r="I30" i="3" s="1"/>
  <c r="D30" i="3"/>
  <c r="A30" i="3"/>
  <c r="L29" i="3"/>
  <c r="I29" i="3"/>
  <c r="H29" i="3"/>
  <c r="D29" i="3"/>
  <c r="A29" i="3"/>
  <c r="L28" i="3"/>
  <c r="H28" i="3"/>
  <c r="I28" i="3" s="1"/>
  <c r="D28" i="3"/>
  <c r="A28" i="3"/>
  <c r="L27" i="3"/>
  <c r="I27" i="3"/>
  <c r="H27" i="3"/>
  <c r="D27" i="3"/>
  <c r="A27" i="3"/>
  <c r="L26" i="3"/>
  <c r="H26" i="3"/>
  <c r="I26" i="3" s="1"/>
  <c r="D26" i="3"/>
  <c r="A26" i="3"/>
  <c r="L25" i="3"/>
  <c r="I25" i="3"/>
  <c r="H25" i="3"/>
  <c r="D25" i="3"/>
  <c r="A25" i="3"/>
  <c r="L24" i="3"/>
  <c r="H24" i="3"/>
  <c r="I24" i="3" s="1"/>
  <c r="D24" i="3"/>
  <c r="A24" i="3"/>
  <c r="L23" i="3"/>
  <c r="I23" i="3"/>
  <c r="H23" i="3"/>
  <c r="D23" i="3"/>
  <c r="A23" i="3"/>
  <c r="L22" i="3"/>
  <c r="H22" i="3"/>
  <c r="I22" i="3" s="1"/>
  <c r="D22" i="3"/>
  <c r="A22" i="3"/>
  <c r="L21" i="3"/>
  <c r="I21" i="3"/>
  <c r="H21" i="3"/>
  <c r="D21" i="3"/>
  <c r="A21" i="3"/>
  <c r="L20" i="3"/>
  <c r="H20" i="3"/>
  <c r="I20" i="3" s="1"/>
  <c r="D20" i="3"/>
  <c r="A20" i="3"/>
  <c r="L19" i="3"/>
  <c r="I19" i="3"/>
  <c r="H19" i="3"/>
  <c r="D19" i="3"/>
  <c r="A19" i="3"/>
  <c r="L18" i="3"/>
  <c r="H18" i="3"/>
  <c r="I18" i="3" s="1"/>
  <c r="D18" i="3"/>
  <c r="A18" i="3"/>
  <c r="L17" i="3"/>
  <c r="I17" i="3"/>
  <c r="H17" i="3"/>
  <c r="D17" i="3"/>
  <c r="A17" i="3"/>
  <c r="L16" i="3"/>
  <c r="H16" i="3"/>
  <c r="I16" i="3" s="1"/>
  <c r="D16" i="3"/>
  <c r="A16" i="3"/>
  <c r="L15" i="3"/>
  <c r="I15" i="3"/>
  <c r="H15" i="3"/>
  <c r="D15" i="3"/>
  <c r="A15" i="3"/>
  <c r="L14" i="3"/>
  <c r="H14" i="3"/>
  <c r="I14" i="3" s="1"/>
  <c r="D14" i="3"/>
  <c r="A14" i="3"/>
  <c r="L13" i="3"/>
  <c r="I13" i="3"/>
  <c r="H13" i="3"/>
  <c r="D13" i="3"/>
  <c r="A13" i="3"/>
  <c r="L12" i="3"/>
  <c r="H12" i="3"/>
  <c r="I12" i="3" s="1"/>
  <c r="D12" i="3"/>
  <c r="A12" i="3"/>
  <c r="L11" i="3"/>
  <c r="I11" i="3"/>
  <c r="H11" i="3"/>
  <c r="D11" i="3"/>
  <c r="A11" i="3"/>
  <c r="L10" i="3"/>
  <c r="A8" i="4" s="1"/>
  <c r="H10" i="3"/>
  <c r="I10" i="3" s="1"/>
  <c r="D10" i="3"/>
  <c r="N9" i="5" s="1" a="1"/>
  <c r="N9" i="5" s="1"/>
  <c r="A10" i="3"/>
  <c r="C7" i="4" l="1"/>
  <c r="M9" i="5" a="1"/>
  <c r="M9" i="5" s="1"/>
  <c r="G7" i="4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<sst xmlns="http://schemas.openxmlformats.org/spreadsheetml/2006/main" count="371" uniqueCount="277">
  <si>
    <t>SWOT Analysis Template for Small Business</t>
  </si>
  <si>
    <t>Basic–intermediate version. Includes evidence-based factor capture, prioritization, a visual SWOT matrix, and SO, ST, WO and WT strategy matching.</t>
  </si>
  <si>
    <t>Use the tabs below to navigate: Instructions → Glossary → Factors → SWOT Matrix → TOWS Matrix</t>
  </si>
  <si>
    <t>How to use this template</t>
  </si>
  <si>
    <t>Step</t>
  </si>
  <si>
    <t>What to do</t>
  </si>
  <si>
    <t>Expected result</t>
  </si>
  <si>
    <t>1</t>
  </si>
  <si>
    <t>Read this sheet and review the glossary before editing. Use the tabs below to move through the workbook.</t>
  </si>
  <si>
    <t>You will understand the workflow and terminology.</t>
  </si>
  <si>
    <t>2</t>
  </si>
  <si>
    <t>In “3. Factors”, replace the example with information from one business, area, project, or decision.</t>
  </si>
  <si>
    <t>You will create your own factor list.</t>
  </si>
  <si>
    <t>3</t>
  </si>
  <si>
    <t>Assign Impact and Urgency scores from 1 to 5. Score, Priority, Type, and ID are calculated automatically.</t>
  </si>
  <si>
    <t>Factors are prioritized consistently.</t>
  </si>
  <si>
    <t>4</t>
  </si>
  <si>
    <t>Mark “Yes” for the factors you want to display and assign a unique “Matrix Order” from 1 to 5 within each category.</t>
  </si>
  <si>
    <t>The visual matrix updates without duplicates.</t>
  </si>
  <si>
    <t>5</t>
  </si>
  <si>
    <t>In “5. TOWS Matrix”, select one internal factor and one external factor. Check the “Match Validation” column.</t>
  </si>
  <si>
    <t>You will create valid SO, ST, WO and WT combinations.</t>
  </si>
  <si>
    <t>6</t>
  </si>
  <si>
    <t>Rate the Impact and Effort of each alternative. The Initial Decision is calculated using the rules below.</t>
  </si>
  <si>
    <t>Up to three alternatives are ready for further evaluation.</t>
  </si>
  <si>
    <t>What you can edit and what you should not modify</t>
  </si>
  <si>
    <t>Sheet</t>
  </si>
  <si>
    <t>Editable cells</t>
  </si>
  <si>
    <t>Calculated cells</t>
  </si>
  <si>
    <t>3. Factors</t>
  </si>
  <si>
    <t>A6:C6, D6:H6, I6:L6; B10:C34, E10:G34 and J10:K34</t>
  </si>
  <si>
    <t>A, D, H, I and L from row 10 onward. Excel will show a warning if you try to enter invalid values.</t>
  </si>
  <si>
    <t>4. SWOT Matrix</t>
  </si>
  <si>
    <t>No data entry is required.</t>
  </si>
  <si>
    <t>This sheet updates automatically from the selected factors in sheet 3.</t>
  </si>
  <si>
    <t>5. TOWS Matrix</t>
  </si>
  <si>
    <t>B9:D20, G9:I20 and B25:K27</t>
  </si>
  <si>
    <t>E, F, J and K are calculated. Helper columns M:N support the dropdown lists.</t>
  </si>
  <si>
    <t>Impact and Urgency scale</t>
  </si>
  <si>
    <t>Value</t>
  </si>
  <si>
    <t>Impact</t>
  </si>
  <si>
    <t>Urgency</t>
  </si>
  <si>
    <t>Minimal or low-relevance effect.</t>
  </si>
  <si>
    <t>Can wait without significant consequences.</t>
  </si>
  <si>
    <t>Low and localized effect.</t>
  </si>
  <si>
    <t>Should be reviewed later.</t>
  </si>
  <si>
    <t>Moderate effect on sales, costs, or operations.</t>
  </si>
  <si>
    <t>Should be addressed during the analysis period.</t>
  </si>
  <si>
    <t>High effect on results or capacity.</t>
  </si>
  <si>
    <t>Requires attention soon.</t>
  </si>
  <si>
    <t>Critical or decisive effect.</t>
  </si>
  <si>
    <t>Requires immediate or very prompt attention.</t>
  </si>
  <si>
    <t>Automatic template rules</t>
  </si>
  <si>
    <t>Factor Score</t>
  </si>
  <si>
    <t>Impact × Urgency.</t>
  </si>
  <si>
    <t>High: 16–25; Medium: 8–15; Low: 1–7.</t>
  </si>
  <si>
    <t>Alternative Balance</t>
  </si>
  <si>
    <t>Impact − Effort.</t>
  </si>
  <si>
    <t>A negative balance means effort exceeds expected impact.</t>
  </si>
  <si>
    <t>Initial Decision</t>
  </si>
  <si>
    <t>Prioritize: Impact ≥ 4 and Balance ≥ 1.</t>
  </si>
  <si>
    <t>Evaluate: Impact ≥ 3 and Balance ≥ 0. Otherwise: Postpone.</t>
  </si>
  <si>
    <t>Selection Limit</t>
  </si>
  <si>
    <t>Maximum five factors per category.</t>
  </si>
  <si>
    <t>Sheet 4 displays up to five Strengths, Opportunities, Weaknesses, and Threats.</t>
  </si>
  <si>
    <t>How to clear the example without damaging the template</t>
  </si>
  <si>
    <t>1.</t>
  </si>
  <si>
    <t>Save an original copy before you begin.</t>
  </si>
  <si>
    <t>2.</t>
  </si>
  <si>
    <t>In “3. Factors”, clear only the blue input cells. Do not delete rows, columns, or headers.</t>
  </si>
  <si>
    <t>3.</t>
  </si>
  <si>
    <t>In “5. TOWS Matrix”, clear only the blue input cells. Questions, validations, balances, and decisions are automatic.</t>
  </si>
  <si>
    <t>4.</t>
  </si>
  <si>
    <t>Replace the example with one business, area, project, or decision and keep the same scope throughout the workbook.</t>
  </si>
  <si>
    <t>5.</t>
  </si>
  <si>
    <t>The template supports 25 factors and 12 strategy matches. If you need more, keep this version and expand a copy.</t>
  </si>
  <si>
    <t>Quick checks before using the results</t>
  </si>
  <si>
    <t>✓</t>
  </si>
  <si>
    <t>Each factor describes a specific situation and includes evidence.</t>
  </si>
  <si>
    <t>Strengths and Weaknesses are internal; Opportunities and Threats are external.</t>
  </si>
  <si>
    <t>There are no duplicate Matrix Order values and no more than five selected factors within a category.</t>
  </si>
  <si>
    <t>Each TOWS row shows “Valid” in Match Validation.</t>
  </si>
  <si>
    <t>Alternatives are few, specific, and are not yet being treated as a complete action plan.</t>
  </si>
  <si>
    <t>Template Glossary</t>
  </si>
  <si>
    <t>Simple definitions for all terms used in the workbook.</t>
  </si>
  <si>
    <t>Term</t>
  </si>
  <si>
    <t>Definition</t>
  </si>
  <si>
    <t>Short example</t>
  </si>
  <si>
    <t>Scope</t>
  </si>
  <si>
    <t>The specific business, area, project, or decision being analyzed.</t>
  </si>
  <si>
    <t>Breakfast sales through online ordering over six months.</t>
  </si>
  <si>
    <t>Alternative</t>
  </si>
  <si>
    <t>A possible response created by linking one internal factor with one external factor.</t>
  </si>
  <si>
    <t>Create one standardized order form.</t>
  </si>
  <si>
    <t>Threat</t>
  </si>
  <si>
    <t>An external condition that may hurt sales, margin, operations, or growth.</t>
  </si>
  <si>
    <t>Rising ingredient prices.</t>
  </si>
  <si>
    <t>SWOT Analysis</t>
  </si>
  <si>
    <t>The process of gathering, classifying, prioritizing, and interpreting factors.</t>
  </si>
  <si>
    <t>Review data before completing the matrix.</t>
  </si>
  <si>
    <t>Balance</t>
  </si>
  <si>
    <t>The difference between an alternative's Impact and Effort.</t>
  </si>
  <si>
    <t>Impact 5 minus Effort 2 = Balance 3.</t>
  </si>
  <si>
    <t>Category</t>
  </si>
  <si>
    <t>Classification of a factor as a Strength, Weakness, Opportunity, or Threat.</t>
  </si>
  <si>
    <t>Weakness.</t>
  </si>
  <si>
    <t>WT</t>
  </si>
  <si>
    <t>A Weakness + Threat match intended to reduce exposure.</t>
  </si>
  <si>
    <t>Update costs in response to rising ingredient prices.</t>
  </si>
  <si>
    <t>Weakness</t>
  </si>
  <si>
    <t>An internal condition that limits results or increases vulnerability.</t>
  </si>
  <si>
    <t>Orders are recorded manually.</t>
  </si>
  <si>
    <t>Automatic result suggesting whether to Prioritize, Evaluate, or Postpone an alternative.</t>
  </si>
  <si>
    <t>Prioritize.</t>
  </si>
  <si>
    <t>WO</t>
  </si>
  <si>
    <t>A Weakness + Opportunity match intended to improve a capability so an opportunity can be used.</t>
  </si>
  <si>
    <t>Standardize orders to support growing digital demand.</t>
  </si>
  <si>
    <t>Effort</t>
  </si>
  <si>
    <t>Resources, time, and difficulty required to execute an alternative.</t>
  </si>
  <si>
    <t>Creating a standard order form requires low effort.</t>
  </si>
  <si>
    <t>Factor Status</t>
  </si>
  <si>
    <t>Automatic check that flags missing data, duplicate order values, or too many selected factors.</t>
  </si>
  <si>
    <t>Check order.</t>
  </si>
  <si>
    <t>Evidence</t>
  </si>
  <si>
    <t>A fact, observation, or metric that supports a factor.</t>
  </si>
  <si>
    <t>Eight order corrections per 100 orders.</t>
  </si>
  <si>
    <t>ST</t>
  </si>
  <si>
    <t>A Strength + Threat match intended to use a capability to reduce exposure to a threat.</t>
  </si>
  <si>
    <t>Use early production to compete with a new delivery rival.</t>
  </si>
  <si>
    <t>Factor</t>
  </si>
  <si>
    <t>An internal or external condition relevant to the analysis.</t>
  </si>
  <si>
    <t>One supplier provides the highest-selling product.</t>
  </si>
  <si>
    <t>External Factor</t>
  </si>
  <si>
    <t>An Opportunity or Threat that mainly comes from the market or broader environment.</t>
  </si>
  <si>
    <t>A new competitor enters the market.</t>
  </si>
  <si>
    <t>Internal Factor</t>
  </si>
  <si>
    <t>A Strength or Weakness that mainly depends on the business itself.</t>
  </si>
  <si>
    <t>Production capacity.</t>
  </si>
  <si>
    <t>SO</t>
  </si>
  <si>
    <t>A Strength + Opportunity match intended to use a capability to capture an opportunity.</t>
  </si>
  <si>
    <t>Use local reputation to sell to nearby offices.</t>
  </si>
  <si>
    <t>Strength</t>
  </si>
  <si>
    <t>An internal capability that helps the business sell, operate, differentiate, or protect margin.</t>
  </si>
  <si>
    <t>Production is available early in the day.</t>
  </si>
  <si>
    <t>TOWS Matrix</t>
  </si>
  <si>
    <t>A strategy-matching method that links internal and external factors to create SO, ST, WO, and WT alternatives.</t>
  </si>
  <si>
    <t>Combine reputation with demand from nearby offices.</t>
  </si>
  <si>
    <t>ID</t>
  </si>
  <si>
    <t>Automatic code identifying each factor by category and sequence.</t>
  </si>
  <si>
    <t>S1, W1, O1 or T1.</t>
  </si>
  <si>
    <t>Magnitude of the positive or negative effect of a factor or alternative.</t>
  </si>
  <si>
    <t>5 when it could materially change the outcome.</t>
  </si>
  <si>
    <t>Include</t>
  </si>
  <si>
    <t>Field that determines whether a factor appears in the visual SWOT Matrix and TOWS dropdown lists.</t>
  </si>
  <si>
    <t>Yes.</t>
  </si>
  <si>
    <t>SWOT Matrix</t>
  </si>
  <si>
    <t>Visual grid organizing Strengths, Weaknesses, Opportunities, and Threats.</t>
  </si>
  <si>
    <t>The four quadrants in sheet 4.</t>
  </si>
  <si>
    <t>Matrix Order</t>
  </si>
  <si>
    <t>Position from 1 to 5 assigned to a factor within its category.</t>
  </si>
  <si>
    <t>1 to display it first.</t>
  </si>
  <si>
    <t>Opportunity</t>
  </si>
  <si>
    <t>An external favorable condition the business may be able to use.</t>
  </si>
  <si>
    <t>Nearby offices are looking for breakfast options.</t>
  </si>
  <si>
    <t>Period</t>
  </si>
  <si>
    <t>Time horizon covered by the analysis.</t>
  </si>
  <si>
    <t>Next six months.</t>
  </si>
  <si>
    <t>Analysis Question</t>
  </si>
  <si>
    <t>Question defining what is being analyzed and for what purpose.</t>
  </si>
  <si>
    <t>What could limit digital sales growth?</t>
  </si>
  <si>
    <t>Guiding Question</t>
  </si>
  <si>
    <t>Automatic prompt that helps formulate an alternative based on the selected TOWS match.</t>
  </si>
  <si>
    <t>How can we use a Strength to capture an Opportunity?</t>
  </si>
  <si>
    <t>Priority</t>
  </si>
  <si>
    <t>Level calculated from Score: High, Medium, or Low.</t>
  </si>
  <si>
    <t>High when the score is 16 or above.</t>
  </si>
  <si>
    <t>Score</t>
  </si>
  <si>
    <t>Impact multiplied by Urgency.</t>
  </si>
  <si>
    <t>5 × 4 = 20.</t>
  </si>
  <si>
    <t>Final Selection</t>
  </si>
  <si>
    <t>Up to three alternatives selected for the next decision process.</t>
  </si>
  <si>
    <t>Update costs before the pilot.</t>
  </si>
  <si>
    <t>Next Step</t>
  </si>
  <si>
    <t>Immediate action used to validate or prepare an alternative.</t>
  </si>
  <si>
    <t>Test the order form for one week.</t>
  </si>
  <si>
    <t>Type</t>
  </si>
  <si>
    <t>Automatic classification of a factor as Internal or External.</t>
  </si>
  <si>
    <t>Internal.</t>
  </si>
  <si>
    <t>How soon a factor should be addressed or an opportunity pursued.</t>
  </si>
  <si>
    <t>5 when immediate attention is required.</t>
  </si>
  <si>
    <t>Match Validation</t>
  </si>
  <si>
    <t>Automatic control confirming whether the selected factors match the chosen SO, ST, WO, or WT type.</t>
  </si>
  <si>
    <t>Valid.</t>
  </si>
  <si>
    <t>1. Factor Capture and Prioritization</t>
  </si>
  <si>
    <t>Example: neighborhood bakery-café “Local Crumb”. Clear only the blue cells and replace the example with your own business data.</t>
  </si>
  <si>
    <t>Business / area: Local Crumb</t>
  </si>
  <si>
    <t>Local Crumb</t>
  </si>
  <si>
    <t>Analysis Question: What factors could support or limit breakfast-order growth without reducing margin or service quality?</t>
  </si>
  <si>
    <t>What factors could support or limit breakfast-order growth without reducing margin or service quality?</t>
  </si>
  <si>
    <t>Period: Next 6 months</t>
  </si>
  <si>
    <t>Next 6 months</t>
  </si>
  <si>
    <t>Blue cells = input. Gray cells = automatic calculation. Maximum 25 factors and 5 selected factors per category.</t>
  </si>
  <si>
    <t>Status</t>
  </si>
  <si>
    <t>Strong reputation among local customers</t>
  </si>
  <si>
    <t>42% of sales come from repeat customers</t>
  </si>
  <si>
    <t>Yes</t>
  </si>
  <si>
    <t>Production is available early in the morning</t>
  </si>
  <si>
    <t>90% of core production is ready before 7:00 a.m.</t>
  </si>
  <si>
    <t>Can prepare small orders quickly</t>
  </si>
  <si>
    <t>Average preparation time is 12 minutes</t>
  </si>
  <si>
    <t>Organized repeat-customer contact list</t>
  </si>
  <si>
    <t>Database includes 480 customers who opted in to communications</t>
  </si>
  <si>
    <t>Online orders are recorded manually</t>
  </si>
  <si>
    <t>8% of weekly orders require correction</t>
  </si>
  <si>
    <t>Costs are outdated for several products</t>
  </si>
  <si>
    <t>6 of 25 products have not been recosted in four months</t>
  </si>
  <si>
    <t>Digital menu is incomplete</t>
  </si>
  <si>
    <t>Only 8 of 25 products appear in the digital menu</t>
  </si>
  <si>
    <t>Owner dependency for coordinating orders</t>
  </si>
  <si>
    <t>The owner oversees about 70% of order confirmations</t>
  </si>
  <si>
    <t>Nearby offices are looking for breakfast options</t>
  </si>
  <si>
    <t>14 business inquiries were received last month</t>
  </si>
  <si>
    <t>Digital order inquiries are increasing</t>
  </si>
  <si>
    <t>Inquiries increased 35% over three months</t>
  </si>
  <si>
    <t>Potential partnerships with offices and local events</t>
  </si>
  <si>
    <t>Three offices expressed interest in recurring deliveries</t>
  </si>
  <si>
    <t>Customers are using digital payments more often</t>
  </si>
  <si>
    <t>62% of customers already use cards, mobile wallets, or digital transfers</t>
  </si>
  <si>
    <t>New competitor offers delivery</t>
  </si>
  <si>
    <t>A competitor opened about one mile away with promotional delivery</t>
  </si>
  <si>
    <t>Flour and dairy prices are increasing</t>
  </si>
  <si>
    <t>Input costs increased 12% during the last quarter</t>
  </si>
  <si>
    <t>Business customers are price sensitive</t>
  </si>
  <si>
    <t>6 of 10 business inquiries compare price first</t>
  </si>
  <si>
    <t>Peak-hour orders could exceed capacity</t>
  </si>
  <si>
    <t>Simultaneous orders exceed capacity by about 20% during peak periods</t>
  </si>
  <si>
    <t>2. Visual SWOT Matrix</t>
  </si>
  <si>
    <t>Updates automatically using factors marked “Yes” and the 1–5 Matrix Order assigned in sheet 3.</t>
  </si>
  <si>
    <t>Factors recorded</t>
  </si>
  <si>
    <t>High priority</t>
  </si>
  <si>
    <t>Selected</t>
  </si>
  <si>
    <t>Maximum score</t>
  </si>
  <si>
    <t>STRENGTHS · Favorable internal factors</t>
  </si>
  <si>
    <t>OPPORTUNITIES · Favorable external factors</t>
  </si>
  <si>
    <t>WEAKNESSES · Unfavorable internal factors</t>
  </si>
  <si>
    <t>THREATS · Unfavorable external factors</t>
  </si>
  <si>
    <t>How to read the matrix</t>
  </si>
  <si>
    <t>Look for relationships, not just lists. An Opportunity may be attractive, but an internal Weakness can prevent you from capturing it. A Threat can become more serious when it overlaps with a dependency or weak process. Use sheet 5 to turn these relationships into strategic alternatives.</t>
  </si>
  <si>
    <t>3. TOWS Matrix and Alternative Selection</t>
  </si>
  <si>
    <t>Link one internal factor with one external factor. The dropdowns use factors marked Yes in sheet 3.</t>
  </si>
  <si>
    <t>Continuous example: alternatives to grow breakfast orders without losing margin or service quality.</t>
  </si>
  <si>
    <t>Blue cells = input. Check “Match Validation”: each completed row should show Valid before you evaluate the alternative.</t>
  </si>
  <si>
    <t>No.</t>
  </si>
  <si>
    <t>Match</t>
  </si>
  <si>
    <t>Selected Internal Factors</t>
  </si>
  <si>
    <t>Selected External Factors</t>
  </si>
  <si>
    <t>Offer a breakfast trial to repeat customers who work at nearby offices.</t>
  </si>
  <si>
    <t>Create a pre-order and delivery window from 7:00 to 9:00 a.m. for confirmed orders.</t>
  </si>
  <si>
    <t>Differentiate with early delivery and clearly defined preparation times.</t>
  </si>
  <si>
    <t>Test a repeat-purchase bundle with stable pricing for regular customers.</t>
  </si>
  <si>
    <t>Create one standard order, confirmation, and delivery-time format before promoting the channel.</t>
  </si>
  <si>
    <t>Create a short digital menu with three business breakfast packages and clear delivery terms.</t>
  </si>
  <si>
    <t>Update costs and define a minimum margin before publishing breakfast packages.</t>
  </si>
  <si>
    <t>Delegate order confirmation using a simple protocol and one responsible person per shift.</t>
  </si>
  <si>
    <t>Final Selection: choose up to three alternatives for the next decision process</t>
  </si>
  <si>
    <t>Selected Alternative</t>
  </si>
  <si>
    <t>Reason for Selection</t>
  </si>
  <si>
    <t>Update costs and define a minimum margin before publishing packages.</t>
  </si>
  <si>
    <t>Protects margin and can be completed with relatively low effort.</t>
  </si>
  <si>
    <t>Validate the costs of the included products.</t>
  </si>
  <si>
    <t>Create one standard order, confirmation, and delivery-time format.</t>
  </si>
  <si>
    <t>Reduces errors before increasing channel promotion.</t>
  </si>
  <si>
    <t>Test it for one week.</t>
  </si>
  <si>
    <t>Design and test three business breakfast packages with nearby offices.</t>
  </si>
  <si>
    <t>Uses observed demand through a small pilot.</t>
  </si>
  <si>
    <t>Select three offices for the test.</t>
  </si>
  <si>
    <t>Template limit: these alternatives are not yet an action plan. Before implementation, convert selected alternatives into objectives, actions, owners, dates, resources, and indicators.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</si>
</sst>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name val="Carlito"/>
    </font>
    <font>
      <sz val="10"/>
      <color rgb="FF1F2937"/>
      <name val="Aptos"/>
      <family val="2"/>
    </font>
    <font>
      <b/>
      <sz val="18"/>
      <color rgb="FFFFFFFF"/>
      <name val="Aptos"/>
      <family val="2"/>
    </font>
    <font>
      <b/>
      <sz val="10"/>
      <color rgb="FFFFFFFF"/>
      <name val="Aptos"/>
      <family val="2"/>
    </font>
    <font>
      <b/>
      <sz val="10"/>
      <color rgb="FF0B1F3A"/>
      <name val="Aptos"/>
      <family val="2"/>
    </font>
    <font>
      <i/>
      <sz val="10"/>
      <color rgb="FF475569"/>
      <name val="Aptos"/>
      <family val="2"/>
    </font>
    <font>
      <b/>
      <sz val="10"/>
      <color rgb="FF166534"/>
      <name val="Aptos"/>
      <family val="2"/>
    </font>
    <font>
      <b/>
      <sz val="10"/>
      <color rgb="FF991B1B"/>
      <name val="Aptos"/>
      <family val="2"/>
    </font>
    <font>
      <b/>
      <sz val="10"/>
      <color rgb="FF7C5A00"/>
      <name val="Aptos"/>
      <family val="2"/>
    </font>
  </fonts>
  <fills count="12">
    <fill>
      <patternFill patternType="none"/>
    </fill>
    <fill>
      <patternFill patternType="gray125"/>
    </fill>
    <fill>
      <patternFill patternType="solid">
        <fgColor rgb="FF0B1F3A"/>
      </patternFill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E5E7EB"/>
      </patternFill>
    </fill>
    <fill>
      <patternFill patternType="solid">
        <fgColor rgb="FFDCEBFA"/>
      </patternFill>
    </fill>
    <fill>
      <patternFill patternType="solid">
        <fgColor rgb="FFEAF2F8"/>
      </patternFill>
    </fill>
    <fill>
      <patternFill patternType="solid">
        <fgColor rgb="FFE2F0D9"/>
      </patternFill>
    </fill>
    <fill>
      <patternFill patternType="solid">
        <fgColor rgb="FFFCE8E6"/>
      </patternFill>
    </fill>
    <fill>
      <patternFill patternType="solid">
        <fgColor rgb="FFFFF2CC"/>
      </patternFill>
    </fill>
    <fill>
      <patternFill patternType="solid">
        <fgColor rgb="FFF3F6FA"/>
      </patternFill>
    </fill>
  </fills>
  <borders count="9">
    <border>
      <left/>
      <right/>
      <top/>
      <bottom/>
      <diagonal/>
    </border>
    <border>
      <left style="thin">
        <color rgb="FFCBD5E1"/>
      </left>
      <right/>
      <top style="thin">
        <color rgb="FFCBD5E1"/>
      </top>
      <bottom/>
      <diagonal/>
    </border>
    <border>
      <left/>
      <right/>
      <top style="thin">
        <color rgb="FFCBD5E1"/>
      </top>
      <bottom/>
      <diagonal/>
    </border>
    <border>
      <left/>
      <right style="thin">
        <color rgb="FFCBD5E1"/>
      </right>
      <top style="thin">
        <color rgb="FFCBD5E1"/>
      </top>
      <bottom/>
      <diagonal/>
    </border>
    <border>
      <left style="thin">
        <color rgb="FFCBD5E1"/>
      </left>
      <right/>
      <top/>
      <bottom/>
      <diagonal/>
    </border>
    <border>
      <left/>
      <right style="thin">
        <color rgb="FFCBD5E1"/>
      </right>
      <top/>
      <bottom/>
      <diagonal/>
    </border>
    <border>
      <left style="thin">
        <color rgb="FFCBD5E1"/>
      </left>
      <right/>
      <top/>
      <bottom style="thin">
        <color rgb="FFCBD5E1"/>
      </bottom>
      <diagonal/>
    </border>
    <border>
      <left/>
      <right/>
      <top/>
      <bottom style="thin">
        <color rgb="FFCBD5E1"/>
      </bottom>
      <diagonal/>
    </border>
    <border>
      <left/>
      <right style="thin">
        <color rgb="FFCBD5E1"/>
      </right>
      <top/>
      <bottom style="thin">
        <color rgb="FFCBD5E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wrapText="1"/>
    </xf>
    <xf numFmtId="0" fontId="3" fillId="2" borderId="0" xfId="0" applyFont="1" applyFill="1" applyAlignment="1">
      <alignment wrapText="1"/>
    </xf>
    <xf numFmtId="0" fontId="1" fillId="0" borderId="0" xfId="0" applyFont="1" applyAlignment="1">
      <alignment vertical="top" wrapText="1"/>
    </xf>
    <xf numFmtId="0" fontId="4" fillId="4" borderId="0" xfId="0" applyFont="1" applyFill="1" applyAlignment="1">
      <alignment vertical="top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3" fillId="2" borderId="0" xfId="0" applyFont="1" applyFill="1" applyAlignment="1">
      <alignment horizontal="center" wrapText="1"/>
    </xf>
    <xf numFmtId="0" fontId="1" fillId="5" borderId="1" xfId="0" applyFont="1" applyFill="1" applyBorder="1" applyAlignment="1">
      <alignment wrapText="1"/>
    </xf>
    <xf numFmtId="0" fontId="1" fillId="5" borderId="4" xfId="0" applyFont="1" applyFill="1" applyBorder="1" applyAlignment="1">
      <alignment wrapText="1"/>
    </xf>
    <xf numFmtId="0" fontId="1" fillId="5" borderId="6" xfId="0" applyFont="1" applyFill="1" applyBorder="1" applyAlignment="1">
      <alignment wrapText="1"/>
    </xf>
    <xf numFmtId="0" fontId="1" fillId="5" borderId="2" xfId="0" applyFont="1" applyFill="1" applyBorder="1" applyAlignment="1">
      <alignment wrapText="1"/>
    </xf>
    <xf numFmtId="0" fontId="1" fillId="5" borderId="0" xfId="0" applyFont="1" applyFill="1" applyAlignment="1">
      <alignment wrapText="1"/>
    </xf>
    <xf numFmtId="0" fontId="1" fillId="5" borderId="7" xfId="0" applyFont="1" applyFill="1" applyBorder="1" applyAlignment="1">
      <alignment wrapText="1"/>
    </xf>
    <xf numFmtId="0" fontId="1" fillId="5" borderId="3" xfId="0" applyFont="1" applyFill="1" applyBorder="1" applyAlignment="1">
      <alignment wrapText="1"/>
    </xf>
    <xf numFmtId="0" fontId="1" fillId="5" borderId="5" xfId="0" applyFont="1" applyFill="1" applyBorder="1" applyAlignment="1">
      <alignment wrapText="1"/>
    </xf>
    <xf numFmtId="0" fontId="1" fillId="5" borderId="8" xfId="0" applyFont="1" applyFill="1" applyBorder="1" applyAlignment="1">
      <alignment wrapText="1"/>
    </xf>
    <xf numFmtId="0" fontId="1" fillId="6" borderId="2" xfId="0" applyFont="1" applyFill="1" applyBorder="1" applyAlignment="1">
      <alignment wrapText="1"/>
    </xf>
    <xf numFmtId="0" fontId="1" fillId="6" borderId="0" xfId="0" applyFont="1" applyFill="1" applyAlignment="1">
      <alignment wrapText="1"/>
    </xf>
    <xf numFmtId="0" fontId="1" fillId="6" borderId="7" xfId="0" applyFont="1" applyFill="1" applyBorder="1" applyAlignment="1">
      <alignment wrapText="1"/>
    </xf>
    <xf numFmtId="0" fontId="4" fillId="7" borderId="0" xfId="0" applyFont="1" applyFill="1" applyAlignment="1">
      <alignment horizontal="center" wrapText="1"/>
    </xf>
    <xf numFmtId="0" fontId="3" fillId="2" borderId="0" xfId="0" applyFont="1" applyFill="1" applyAlignment="1">
      <alignment vertical="top" wrapText="1"/>
    </xf>
    <xf numFmtId="0" fontId="3" fillId="3" borderId="0" xfId="0" applyFont="1" applyFill="1" applyAlignment="1">
      <alignment horizontal="center" vertical="top" wrapText="1"/>
    </xf>
    <xf numFmtId="0" fontId="2" fillId="2" borderId="0" xfId="0" applyFont="1" applyFill="1" applyAlignment="1">
      <alignment vertical="top" wrapText="1"/>
    </xf>
    <xf numFmtId="0" fontId="1" fillId="0" borderId="0" xfId="0" applyFont="1" applyAlignment="1">
      <alignment vertical="top" wrapText="1"/>
    </xf>
    <xf numFmtId="0" fontId="3" fillId="3" borderId="0" xfId="0" applyFont="1" applyFill="1" applyAlignment="1">
      <alignment horizontal="center" wrapText="1"/>
    </xf>
    <xf numFmtId="0" fontId="2" fillId="2" borderId="0" xfId="0" applyFont="1" applyFill="1" applyAlignment="1">
      <alignment vertical="center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1" fillId="0" borderId="7" xfId="0" applyFont="1" applyBorder="1" applyAlignment="1">
      <alignment wrapText="1"/>
    </xf>
    <xf numFmtId="0" fontId="3" fillId="2" borderId="0" xfId="0" applyFont="1" applyFill="1" applyAlignment="1">
      <alignment wrapText="1"/>
    </xf>
    <xf numFmtId="0" fontId="5" fillId="11" borderId="0" xfId="0" applyFont="1" applyFill="1" applyAlignment="1">
      <alignment wrapText="1"/>
    </xf>
    <xf numFmtId="0" fontId="7" fillId="9" borderId="0" xfId="0" applyFont="1" applyFill="1" applyAlignment="1">
      <alignment wrapText="1"/>
    </xf>
    <xf numFmtId="0" fontId="8" fillId="10" borderId="0" xfId="0" applyFont="1" applyFill="1" applyAlignment="1">
      <alignment wrapText="1"/>
    </xf>
    <xf numFmtId="0" fontId="1" fillId="0" borderId="2" xfId="0" applyFont="1" applyBorder="1" applyAlignment="1">
      <alignment wrapText="1"/>
    </xf>
    <xf numFmtId="0" fontId="6" fillId="8" borderId="0" xfId="0" applyFont="1" applyFill="1" applyAlignment="1">
      <alignment horizontal="center" wrapText="1"/>
    </xf>
    <xf numFmtId="0" fontId="4" fillId="4" borderId="0" xfId="0" applyFont="1" applyFill="1" applyAlignment="1">
      <alignment wrapText="1"/>
    </xf>
    <xf numFmtId="0" fontId="6" fillId="8" borderId="0" xfId="0" applyFont="1" applyFill="1" applyAlignment="1">
      <alignment wrapText="1"/>
    </xf>
    <xf numFmtId="0" fontId="4" fillId="7" borderId="0" xfId="0" applyFont="1" applyFill="1" applyAlignment="1">
      <alignment horizontal="center" wrapText="1"/>
    </xf>
    <xf numFmtId="0" fontId="1" fillId="6" borderId="0" xfId="0" applyFont="1" applyFill="1" applyAlignment="1">
      <alignment wrapText="1"/>
    </xf>
    <xf numFmtId="0" fontId="3" fillId="3" borderId="0" xfId="0" applyFont="1" applyFill="1" applyAlignment="1">
      <alignment wrapText="1"/>
    </xf>
  </cellXfs>
  <cellStyles count="1">
    <cellStyle name="Normal" xfId="0" builtinId="0"/>
  </cellStyles>
  <dxfs count="11">
    <dxf>
      <font>
        <color rgb="FF991B1B"/>
      </font>
      <fill>
        <patternFill>
          <bgColor rgb="FFFDE2E2"/>
        </patternFill>
      </fill>
    </dxf>
    <dxf>
      <font>
        <color rgb="FF7C5A00"/>
      </font>
      <fill>
        <patternFill>
          <bgColor rgb="FFFFF2CC"/>
        </patternFill>
      </fill>
    </dxf>
    <dxf>
      <font>
        <color rgb="FF166534"/>
      </font>
      <fill>
        <patternFill>
          <bgColor rgb="FFE2F0D9"/>
        </patternFill>
      </fill>
    </dxf>
    <dxf>
      <font>
        <color rgb="FF991B1B"/>
      </font>
      <fill>
        <patternFill>
          <bgColor rgb="FFFDE2E2"/>
        </patternFill>
      </fill>
    </dxf>
    <dxf>
      <font>
        <color rgb="FF166534"/>
      </font>
      <fill>
        <patternFill>
          <bgColor rgb="FFE2F0D9"/>
        </patternFill>
      </fill>
    </dxf>
    <dxf>
      <font>
        <color rgb="FF991B1B"/>
      </font>
      <fill>
        <patternFill>
          <bgColor rgb="FFFDE2E2"/>
        </patternFill>
      </fill>
    </dxf>
    <dxf>
      <font>
        <color rgb="FF166534"/>
      </font>
      <fill>
        <patternFill>
          <bgColor rgb="FFE2F0D9"/>
        </patternFill>
      </fill>
    </dxf>
    <dxf>
      <font>
        <color rgb="FF991B1B"/>
      </font>
      <fill>
        <patternFill>
          <bgColor rgb="FFFDE2E2"/>
        </patternFill>
      </fill>
    </dxf>
    <dxf>
      <font>
        <color rgb="FF166534"/>
      </font>
      <fill>
        <patternFill>
          <bgColor rgb="FFE2F0D9"/>
        </patternFill>
      </fill>
    </dxf>
    <dxf>
      <font>
        <color rgb="FF7C5A00"/>
      </font>
      <fill>
        <patternFill>
          <bgColor rgb="FFFFF2CC"/>
        </patternFill>
      </fill>
    </dxf>
    <dxf>
      <font>
        <color rgb="FF991B1B"/>
      </font>
      <fill>
        <patternFill>
          <bgColor rgb="FFFDE2E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WOTFactorsTable" displayName="SWOTFactorsTable" ref="A9:L34" totalsRowShown="0">
  <tableColumns count="12">
    <tableColumn id="1" xr3:uid="{00000000-0010-0000-0000-000001000000}" name="ID"/>
    <tableColumn id="2" xr3:uid="{00000000-0010-0000-0000-000002000000}" name="Factor"/>
    <tableColumn id="3" xr3:uid="{00000000-0010-0000-0000-000003000000}" name="Category"/>
    <tableColumn id="4" xr3:uid="{00000000-0010-0000-0000-000004000000}" name="Type"/>
    <tableColumn id="5" xr3:uid="{00000000-0010-0000-0000-000005000000}" name="Evidence"/>
    <tableColumn id="6" xr3:uid="{00000000-0010-0000-0000-000006000000}" name="Impact"/>
    <tableColumn id="7" xr3:uid="{00000000-0010-0000-0000-000007000000}" name="Urgency"/>
    <tableColumn id="8" xr3:uid="{00000000-0010-0000-0000-000008000000}" name="Score"/>
    <tableColumn id="9" xr3:uid="{00000000-0010-0000-0000-000009000000}" name="Priority"/>
    <tableColumn id="10" xr3:uid="{00000000-0010-0000-0000-00000A000000}" name="Include"/>
    <tableColumn id="11" xr3:uid="{00000000-0010-0000-0000-00000B000000}" name="Matrix Order"/>
    <tableColumn id="12" xr3:uid="{00000000-0010-0000-0000-00000C000000}" name="Status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OWSMatchesTable" displayName="TOWSMatchesTable" ref="A8:K20" totalsRowShown="0">
  <tableColumns count="11">
    <tableColumn id="1" xr3:uid="{00000000-0010-0000-0100-000001000000}" name="No."/>
    <tableColumn id="2" xr3:uid="{00000000-0010-0000-0100-000002000000}" name="Match"/>
    <tableColumn id="3" xr3:uid="{00000000-0010-0000-0100-000003000000}" name="Internal Factor"/>
    <tableColumn id="4" xr3:uid="{00000000-0010-0000-0100-000004000000}" name="External Factor"/>
    <tableColumn id="5" xr3:uid="{00000000-0010-0000-0100-000005000000}" name="Match Validation"/>
    <tableColumn id="6" xr3:uid="{00000000-0010-0000-0100-000006000000}" name="Guiding Question"/>
    <tableColumn id="7" xr3:uid="{00000000-0010-0000-0100-000007000000}" name="Alternative"/>
    <tableColumn id="8" xr3:uid="{00000000-0010-0000-0100-000008000000}" name="Impact"/>
    <tableColumn id="9" xr3:uid="{00000000-0010-0000-0100-000009000000}" name="Effort"/>
    <tableColumn id="10" xr3:uid="{00000000-0010-0000-0100-00000A000000}" name="Balance"/>
    <tableColumn id="11" xr3:uid="{00000000-0010-0000-0100-00000B000000}" name="Initial Decisio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8"/>
  <sheetViews>
    <sheetView showGridLines="0" workbookViewId="0">
      <selection sqref="A1:D1"/>
    </sheetView>
  </sheetViews>
  <sheetFormatPr baseColWidth="10" defaultColWidth="8.796875" defaultRowHeight="13.8"/>
  <cols>
    <col min="1" max="1" width="17" customWidth="1"/>
    <col min="2" max="2" width="66" customWidth="1"/>
    <col min="3" max="3" width="37" customWidth="1"/>
    <col min="4" max="4" width="66" customWidth="1"/>
  </cols>
  <sheetData>
    <row r="1" spans="1:4" ht="30" customHeight="1">
      <c r="A1" s="29" t="s">
        <v>0</v>
      </c>
      <c r="B1" s="29"/>
      <c r="C1" s="29"/>
      <c r="D1" s="29"/>
    </row>
    <row r="2" spans="1:4">
      <c r="A2" s="3"/>
      <c r="B2" s="3"/>
      <c r="C2" s="3"/>
      <c r="D2" s="3"/>
    </row>
    <row r="3" spans="1:4">
      <c r="A3" s="30" t="s">
        <v>1</v>
      </c>
      <c r="B3" s="30"/>
      <c r="C3" s="30"/>
      <c r="D3" s="30"/>
    </row>
    <row r="4" spans="1:4">
      <c r="A4" s="3"/>
      <c r="B4" s="3"/>
      <c r="C4" s="3"/>
      <c r="D4" s="3"/>
    </row>
    <row r="5" spans="1:4">
      <c r="A5" s="28" t="s">
        <v>2</v>
      </c>
      <c r="B5" s="28"/>
      <c r="C5" s="28"/>
      <c r="D5" s="28"/>
    </row>
    <row r="6" spans="1:4">
      <c r="A6" s="3"/>
      <c r="B6" s="3"/>
      <c r="C6" s="3"/>
      <c r="D6" s="3"/>
    </row>
    <row r="7" spans="1:4">
      <c r="A7" s="27" t="s">
        <v>3</v>
      </c>
      <c r="B7" s="27"/>
      <c r="C7" s="27"/>
      <c r="D7" s="27"/>
    </row>
    <row r="8" spans="1:4">
      <c r="A8" s="4" t="s">
        <v>4</v>
      </c>
      <c r="B8" s="4" t="s">
        <v>5</v>
      </c>
      <c r="C8" s="4"/>
      <c r="D8" s="4" t="s">
        <v>6</v>
      </c>
    </row>
    <row r="9" spans="1:4" ht="27.6">
      <c r="A9" s="3" t="s">
        <v>7</v>
      </c>
      <c r="B9" s="3" t="s">
        <v>8</v>
      </c>
      <c r="C9" s="3"/>
      <c r="D9" s="3" t="s">
        <v>9</v>
      </c>
    </row>
    <row r="10" spans="1:4" ht="27.6">
      <c r="A10" s="3" t="s">
        <v>10</v>
      </c>
      <c r="B10" s="3" t="s">
        <v>11</v>
      </c>
      <c r="C10" s="3"/>
      <c r="D10" s="3" t="s">
        <v>12</v>
      </c>
    </row>
    <row r="11" spans="1:4" ht="27.6">
      <c r="A11" s="3" t="s">
        <v>13</v>
      </c>
      <c r="B11" s="3" t="s">
        <v>14</v>
      </c>
      <c r="C11" s="3"/>
      <c r="D11" s="3" t="s">
        <v>15</v>
      </c>
    </row>
    <row r="12" spans="1:4" ht="27.6">
      <c r="A12" s="3" t="s">
        <v>16</v>
      </c>
      <c r="B12" s="3" t="s">
        <v>17</v>
      </c>
      <c r="C12" s="3"/>
      <c r="D12" s="3" t="s">
        <v>18</v>
      </c>
    </row>
    <row r="13" spans="1:4" ht="27.6">
      <c r="A13" s="3" t="s">
        <v>19</v>
      </c>
      <c r="B13" s="3" t="s">
        <v>20</v>
      </c>
      <c r="C13" s="3"/>
      <c r="D13" s="3" t="s">
        <v>21</v>
      </c>
    </row>
    <row r="14" spans="1:4" ht="27.6">
      <c r="A14" s="3" t="s">
        <v>22</v>
      </c>
      <c r="B14" s="3" t="s">
        <v>23</v>
      </c>
      <c r="C14" s="3"/>
      <c r="D14" s="3" t="s">
        <v>24</v>
      </c>
    </row>
    <row r="15" spans="1:4">
      <c r="A15" s="3"/>
      <c r="B15" s="3"/>
      <c r="C15" s="3"/>
      <c r="D15" s="3"/>
    </row>
    <row r="16" spans="1:4">
      <c r="A16" s="27" t="s">
        <v>25</v>
      </c>
      <c r="B16" s="27"/>
      <c r="C16" s="27"/>
      <c r="D16" s="27"/>
    </row>
    <row r="17" spans="1:4">
      <c r="A17" s="4" t="s">
        <v>26</v>
      </c>
      <c r="B17" s="4"/>
      <c r="C17" s="4" t="s">
        <v>27</v>
      </c>
      <c r="D17" s="4" t="s">
        <v>28</v>
      </c>
    </row>
    <row r="18" spans="1:4" ht="27.6">
      <c r="A18" s="3" t="s">
        <v>29</v>
      </c>
      <c r="B18" s="3"/>
      <c r="C18" s="3" t="s">
        <v>30</v>
      </c>
      <c r="D18" s="3" t="s">
        <v>31</v>
      </c>
    </row>
    <row r="19" spans="1:4">
      <c r="A19" s="3" t="s">
        <v>32</v>
      </c>
      <c r="B19" s="3"/>
      <c r="C19" s="3" t="s">
        <v>33</v>
      </c>
      <c r="D19" s="3" t="s">
        <v>34</v>
      </c>
    </row>
    <row r="20" spans="1:4">
      <c r="A20" s="3" t="s">
        <v>35</v>
      </c>
      <c r="B20" s="3"/>
      <c r="C20" s="3" t="s">
        <v>36</v>
      </c>
      <c r="D20" s="3" t="s">
        <v>37</v>
      </c>
    </row>
    <row r="21" spans="1:4">
      <c r="A21" s="3"/>
      <c r="B21" s="3"/>
      <c r="C21" s="3"/>
      <c r="D21" s="3"/>
    </row>
    <row r="22" spans="1:4">
      <c r="A22" s="27" t="s">
        <v>38</v>
      </c>
      <c r="B22" s="27"/>
      <c r="C22" s="27"/>
      <c r="D22" s="27"/>
    </row>
    <row r="23" spans="1:4">
      <c r="A23" s="4" t="s">
        <v>39</v>
      </c>
      <c r="B23" s="4"/>
      <c r="C23" s="4" t="s">
        <v>40</v>
      </c>
      <c r="D23" s="4" t="s">
        <v>41</v>
      </c>
    </row>
    <row r="24" spans="1:4">
      <c r="A24" s="3">
        <v>1</v>
      </c>
      <c r="B24" s="3"/>
      <c r="C24" s="3" t="s">
        <v>42</v>
      </c>
      <c r="D24" s="3" t="s">
        <v>43</v>
      </c>
    </row>
    <row r="25" spans="1:4">
      <c r="A25" s="3">
        <v>2</v>
      </c>
      <c r="B25" s="3"/>
      <c r="C25" s="3" t="s">
        <v>44</v>
      </c>
      <c r="D25" s="3" t="s">
        <v>45</v>
      </c>
    </row>
    <row r="26" spans="1:4">
      <c r="A26" s="3">
        <v>3</v>
      </c>
      <c r="B26" s="3"/>
      <c r="C26" s="3" t="s">
        <v>46</v>
      </c>
      <c r="D26" s="3" t="s">
        <v>47</v>
      </c>
    </row>
    <row r="27" spans="1:4">
      <c r="A27" s="3">
        <v>4</v>
      </c>
      <c r="B27" s="3"/>
      <c r="C27" s="3" t="s">
        <v>48</v>
      </c>
      <c r="D27" s="3" t="s">
        <v>49</v>
      </c>
    </row>
    <row r="28" spans="1:4">
      <c r="A28" s="3">
        <v>5</v>
      </c>
      <c r="B28" s="3"/>
      <c r="C28" s="3" t="s">
        <v>50</v>
      </c>
      <c r="D28" s="3" t="s">
        <v>51</v>
      </c>
    </row>
    <row r="29" spans="1:4">
      <c r="A29" s="3"/>
      <c r="B29" s="3"/>
      <c r="C29" s="3"/>
      <c r="D29" s="3"/>
    </row>
    <row r="30" spans="1:4">
      <c r="A30" s="27" t="s">
        <v>52</v>
      </c>
      <c r="B30" s="27"/>
      <c r="C30" s="27"/>
      <c r="D30" s="27"/>
    </row>
    <row r="31" spans="1:4">
      <c r="A31" s="3" t="s">
        <v>53</v>
      </c>
      <c r="B31" s="3"/>
      <c r="C31" s="3" t="s">
        <v>54</v>
      </c>
      <c r="D31" s="3" t="s">
        <v>55</v>
      </c>
    </row>
    <row r="32" spans="1:4">
      <c r="A32" s="3" t="s">
        <v>56</v>
      </c>
      <c r="B32" s="3"/>
      <c r="C32" s="3" t="s">
        <v>57</v>
      </c>
      <c r="D32" s="3" t="s">
        <v>58</v>
      </c>
    </row>
    <row r="33" spans="1:4">
      <c r="A33" s="3" t="s">
        <v>59</v>
      </c>
      <c r="B33" s="3"/>
      <c r="C33" s="3" t="s">
        <v>60</v>
      </c>
      <c r="D33" s="3" t="s">
        <v>61</v>
      </c>
    </row>
    <row r="34" spans="1:4">
      <c r="A34" s="3" t="s">
        <v>62</v>
      </c>
      <c r="B34" s="3"/>
      <c r="C34" s="3" t="s">
        <v>63</v>
      </c>
      <c r="D34" s="3" t="s">
        <v>64</v>
      </c>
    </row>
    <row r="35" spans="1:4">
      <c r="A35" s="3"/>
      <c r="B35" s="3"/>
      <c r="C35" s="3"/>
      <c r="D35" s="3"/>
    </row>
    <row r="36" spans="1:4">
      <c r="A36" s="27" t="s">
        <v>65</v>
      </c>
      <c r="B36" s="27"/>
      <c r="C36" s="27"/>
      <c r="D36" s="27"/>
    </row>
    <row r="37" spans="1:4">
      <c r="A37" s="3" t="s">
        <v>66</v>
      </c>
      <c r="B37" s="3" t="s">
        <v>67</v>
      </c>
      <c r="C37" s="3"/>
      <c r="D37" s="3"/>
    </row>
    <row r="38" spans="1:4">
      <c r="A38" s="3" t="s">
        <v>68</v>
      </c>
      <c r="B38" s="3" t="s">
        <v>69</v>
      </c>
      <c r="C38" s="3"/>
      <c r="D38" s="3"/>
    </row>
    <row r="39" spans="1:4" ht="27.6">
      <c r="A39" s="3" t="s">
        <v>70</v>
      </c>
      <c r="B39" s="3" t="s">
        <v>71</v>
      </c>
      <c r="C39" s="3"/>
      <c r="D39" s="3"/>
    </row>
    <row r="40" spans="1:4" ht="27.6">
      <c r="A40" s="3" t="s">
        <v>72</v>
      </c>
      <c r="B40" s="3" t="s">
        <v>73</v>
      </c>
      <c r="C40" s="3"/>
      <c r="D40" s="3"/>
    </row>
    <row r="41" spans="1:4" ht="27.6">
      <c r="A41" s="3" t="s">
        <v>74</v>
      </c>
      <c r="B41" s="3" t="s">
        <v>75</v>
      </c>
      <c r="C41" s="3"/>
      <c r="D41" s="3"/>
    </row>
    <row r="42" spans="1:4">
      <c r="A42" s="3"/>
      <c r="B42" s="3"/>
      <c r="C42" s="3"/>
      <c r="D42" s="3"/>
    </row>
    <row r="43" spans="1:4">
      <c r="A43" s="27" t="s">
        <v>76</v>
      </c>
      <c r="B43" s="27"/>
      <c r="C43" s="27"/>
      <c r="D43" s="27"/>
    </row>
    <row r="44" spans="1:4">
      <c r="A44" s="3" t="s">
        <v>77</v>
      </c>
      <c r="B44" s="3" t="s">
        <v>78</v>
      </c>
      <c r="C44" s="3"/>
      <c r="D44" s="3"/>
    </row>
    <row r="45" spans="1:4">
      <c r="A45" s="3" t="s">
        <v>77</v>
      </c>
      <c r="B45" s="3" t="s">
        <v>79</v>
      </c>
      <c r="C45" s="3"/>
      <c r="D45" s="3"/>
    </row>
    <row r="46" spans="1:4" ht="27.6">
      <c r="A46" s="3" t="s">
        <v>77</v>
      </c>
      <c r="B46" s="3" t="s">
        <v>80</v>
      </c>
      <c r="C46" s="3"/>
      <c r="D46" s="3"/>
    </row>
    <row r="47" spans="1:4">
      <c r="A47" s="3" t="s">
        <v>77</v>
      </c>
      <c r="B47" s="3" t="s">
        <v>81</v>
      </c>
      <c r="C47" s="3"/>
      <c r="D47" s="3"/>
    </row>
    <row r="48" spans="1:4">
      <c r="A48" s="3" t="s">
        <v>77</v>
      </c>
      <c r="B48" s="3" t="s">
        <v>82</v>
      </c>
      <c r="C48" s="3"/>
      <c r="D48" s="3"/>
    </row>
  </sheetData>
  <mergeCells count="9">
    <mergeCell ref="A30:D30"/>
    <mergeCell ref="A36:D36"/>
    <mergeCell ref="A43:D43"/>
    <mergeCell ref="A5:D5"/>
    <mergeCell ref="A1:D1"/>
    <mergeCell ref="A3:D3"/>
    <mergeCell ref="A7:D7"/>
    <mergeCell ref="A16:D16"/>
    <mergeCell ref="A22:D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3"/>
  <sheetViews>
    <sheetView showGridLines="0" workbookViewId="0">
      <selection sqref="A1:C1"/>
    </sheetView>
  </sheetViews>
  <sheetFormatPr baseColWidth="10" defaultColWidth="8.796875" defaultRowHeight="13.8"/>
  <cols>
    <col min="1" max="1" width="19" customWidth="1"/>
    <col min="2" max="2" width="72" customWidth="1"/>
    <col min="3" max="3" width="70" customWidth="1"/>
  </cols>
  <sheetData>
    <row r="1" spans="1:3" ht="30" customHeight="1">
      <c r="A1" s="32" t="s">
        <v>83</v>
      </c>
      <c r="B1" s="32"/>
      <c r="C1" s="32"/>
    </row>
    <row r="2" spans="1:3" ht="14.4">
      <c r="A2" s="1"/>
      <c r="B2" s="1"/>
      <c r="C2" s="1"/>
    </row>
    <row r="3" spans="1:3" ht="14.4">
      <c r="A3" s="33" t="s">
        <v>84</v>
      </c>
      <c r="B3" s="33"/>
      <c r="C3" s="33"/>
    </row>
    <row r="4" spans="1:3" ht="14.4">
      <c r="A4" s="1"/>
      <c r="B4" s="1"/>
      <c r="C4" s="1"/>
    </row>
    <row r="5" spans="1:3" ht="14.4">
      <c r="A5" s="31" t="s">
        <v>2</v>
      </c>
      <c r="B5" s="31"/>
      <c r="C5" s="31"/>
    </row>
    <row r="6" spans="1:3" ht="14.4">
      <c r="A6" s="1"/>
      <c r="B6" s="1"/>
      <c r="C6" s="1"/>
    </row>
    <row r="7" spans="1:3" ht="14.4">
      <c r="A7" s="2" t="s">
        <v>85</v>
      </c>
      <c r="B7" s="2" t="s">
        <v>86</v>
      </c>
      <c r="C7" s="2" t="s">
        <v>87</v>
      </c>
    </row>
    <row r="8" spans="1:3" ht="14.4">
      <c r="A8" s="5" t="s">
        <v>88</v>
      </c>
      <c r="B8" s="6" t="s">
        <v>89</v>
      </c>
      <c r="C8" s="7" t="s">
        <v>90</v>
      </c>
    </row>
    <row r="9" spans="1:3" ht="14.4">
      <c r="A9" s="8" t="s">
        <v>91</v>
      </c>
      <c r="B9" s="1" t="s">
        <v>92</v>
      </c>
      <c r="C9" s="9" t="s">
        <v>93</v>
      </c>
    </row>
    <row r="10" spans="1:3" ht="14.4">
      <c r="A10" s="8" t="s">
        <v>94</v>
      </c>
      <c r="B10" s="1" t="s">
        <v>95</v>
      </c>
      <c r="C10" s="9" t="s">
        <v>96</v>
      </c>
    </row>
    <row r="11" spans="1:3" ht="14.4">
      <c r="A11" s="8" t="s">
        <v>97</v>
      </c>
      <c r="B11" s="1" t="s">
        <v>98</v>
      </c>
      <c r="C11" s="9" t="s">
        <v>99</v>
      </c>
    </row>
    <row r="12" spans="1:3" ht="14.4">
      <c r="A12" s="8" t="s">
        <v>100</v>
      </c>
      <c r="B12" s="1" t="s">
        <v>101</v>
      </c>
      <c r="C12" s="9" t="s">
        <v>102</v>
      </c>
    </row>
    <row r="13" spans="1:3" ht="14.4">
      <c r="A13" s="8" t="s">
        <v>103</v>
      </c>
      <c r="B13" s="1" t="s">
        <v>104</v>
      </c>
      <c r="C13" s="9" t="s">
        <v>105</v>
      </c>
    </row>
    <row r="14" spans="1:3" ht="14.4">
      <c r="A14" s="8" t="s">
        <v>106</v>
      </c>
      <c r="B14" s="1" t="s">
        <v>107</v>
      </c>
      <c r="C14" s="9" t="s">
        <v>108</v>
      </c>
    </row>
    <row r="15" spans="1:3" ht="14.4">
      <c r="A15" s="8" t="s">
        <v>109</v>
      </c>
      <c r="B15" s="1" t="s">
        <v>110</v>
      </c>
      <c r="C15" s="9" t="s">
        <v>111</v>
      </c>
    </row>
    <row r="16" spans="1:3" ht="14.4">
      <c r="A16" s="8" t="s">
        <v>59</v>
      </c>
      <c r="B16" s="1" t="s">
        <v>112</v>
      </c>
      <c r="C16" s="9" t="s">
        <v>113</v>
      </c>
    </row>
    <row r="17" spans="1:3" ht="27.6">
      <c r="A17" s="8" t="s">
        <v>114</v>
      </c>
      <c r="B17" s="1" t="s">
        <v>115</v>
      </c>
      <c r="C17" s="9" t="s">
        <v>116</v>
      </c>
    </row>
    <row r="18" spans="1:3" ht="14.4">
      <c r="A18" s="8" t="s">
        <v>117</v>
      </c>
      <c r="B18" s="1" t="s">
        <v>118</v>
      </c>
      <c r="C18" s="9" t="s">
        <v>119</v>
      </c>
    </row>
    <row r="19" spans="1:3" ht="14.4">
      <c r="A19" s="8" t="s">
        <v>120</v>
      </c>
      <c r="B19" s="1" t="s">
        <v>121</v>
      </c>
      <c r="C19" s="9" t="s">
        <v>122</v>
      </c>
    </row>
    <row r="20" spans="1:3" ht="14.4">
      <c r="A20" s="8" t="s">
        <v>123</v>
      </c>
      <c r="B20" s="1" t="s">
        <v>124</v>
      </c>
      <c r="C20" s="9" t="s">
        <v>125</v>
      </c>
    </row>
    <row r="21" spans="1:3" ht="14.4">
      <c r="A21" s="8" t="s">
        <v>126</v>
      </c>
      <c r="B21" s="1" t="s">
        <v>127</v>
      </c>
      <c r="C21" s="9" t="s">
        <v>128</v>
      </c>
    </row>
    <row r="22" spans="1:3" ht="14.4">
      <c r="A22" s="8" t="s">
        <v>129</v>
      </c>
      <c r="B22" s="1" t="s">
        <v>130</v>
      </c>
      <c r="C22" s="9" t="s">
        <v>131</v>
      </c>
    </row>
    <row r="23" spans="1:3" ht="14.4">
      <c r="A23" s="8" t="s">
        <v>132</v>
      </c>
      <c r="B23" s="1" t="s">
        <v>133</v>
      </c>
      <c r="C23" s="9" t="s">
        <v>134</v>
      </c>
    </row>
    <row r="24" spans="1:3" ht="14.4">
      <c r="A24" s="8" t="s">
        <v>135</v>
      </c>
      <c r="B24" s="1" t="s">
        <v>136</v>
      </c>
      <c r="C24" s="9" t="s">
        <v>137</v>
      </c>
    </row>
    <row r="25" spans="1:3" ht="14.4">
      <c r="A25" s="8" t="s">
        <v>138</v>
      </c>
      <c r="B25" s="1" t="s">
        <v>139</v>
      </c>
      <c r="C25" s="9" t="s">
        <v>140</v>
      </c>
    </row>
    <row r="26" spans="1:3" ht="14.4">
      <c r="A26" s="8" t="s">
        <v>141</v>
      </c>
      <c r="B26" s="1" t="s">
        <v>142</v>
      </c>
      <c r="C26" s="9" t="s">
        <v>143</v>
      </c>
    </row>
    <row r="27" spans="1:3" ht="27.6">
      <c r="A27" s="8" t="s">
        <v>144</v>
      </c>
      <c r="B27" s="1" t="s">
        <v>145</v>
      </c>
      <c r="C27" s="9" t="s">
        <v>146</v>
      </c>
    </row>
    <row r="28" spans="1:3" ht="14.4">
      <c r="A28" s="8" t="s">
        <v>147</v>
      </c>
      <c r="B28" s="1" t="s">
        <v>148</v>
      </c>
      <c r="C28" s="9" t="s">
        <v>149</v>
      </c>
    </row>
    <row r="29" spans="1:3" ht="14.4">
      <c r="A29" s="8" t="s">
        <v>40</v>
      </c>
      <c r="B29" s="1" t="s">
        <v>150</v>
      </c>
      <c r="C29" s="9" t="s">
        <v>151</v>
      </c>
    </row>
    <row r="30" spans="1:3" ht="27.6">
      <c r="A30" s="8" t="s">
        <v>152</v>
      </c>
      <c r="B30" s="1" t="s">
        <v>153</v>
      </c>
      <c r="C30" s="9" t="s">
        <v>154</v>
      </c>
    </row>
    <row r="31" spans="1:3" ht="14.4">
      <c r="A31" s="8" t="s">
        <v>155</v>
      </c>
      <c r="B31" s="1" t="s">
        <v>156</v>
      </c>
      <c r="C31" s="9" t="s">
        <v>157</v>
      </c>
    </row>
    <row r="32" spans="1:3" ht="14.4">
      <c r="A32" s="8" t="s">
        <v>158</v>
      </c>
      <c r="B32" s="1" t="s">
        <v>159</v>
      </c>
      <c r="C32" s="9" t="s">
        <v>160</v>
      </c>
    </row>
    <row r="33" spans="1:3" ht="14.4">
      <c r="A33" s="8" t="s">
        <v>161</v>
      </c>
      <c r="B33" s="1" t="s">
        <v>162</v>
      </c>
      <c r="C33" s="9" t="s">
        <v>163</v>
      </c>
    </row>
    <row r="34" spans="1:3" ht="14.4">
      <c r="A34" s="8" t="s">
        <v>164</v>
      </c>
      <c r="B34" s="1" t="s">
        <v>165</v>
      </c>
      <c r="C34" s="9" t="s">
        <v>166</v>
      </c>
    </row>
    <row r="35" spans="1:3" ht="14.4">
      <c r="A35" s="8" t="s">
        <v>167</v>
      </c>
      <c r="B35" s="1" t="s">
        <v>168</v>
      </c>
      <c r="C35" s="9" t="s">
        <v>169</v>
      </c>
    </row>
    <row r="36" spans="1:3" ht="14.4">
      <c r="A36" s="8" t="s">
        <v>170</v>
      </c>
      <c r="B36" s="1" t="s">
        <v>171</v>
      </c>
      <c r="C36" s="9" t="s">
        <v>172</v>
      </c>
    </row>
    <row r="37" spans="1:3" ht="14.4">
      <c r="A37" s="8" t="s">
        <v>173</v>
      </c>
      <c r="B37" s="1" t="s">
        <v>174</v>
      </c>
      <c r="C37" s="9" t="s">
        <v>175</v>
      </c>
    </row>
    <row r="38" spans="1:3" ht="14.4">
      <c r="A38" s="8" t="s">
        <v>176</v>
      </c>
      <c r="B38" s="1" t="s">
        <v>177</v>
      </c>
      <c r="C38" s="9" t="s">
        <v>178</v>
      </c>
    </row>
    <row r="39" spans="1:3" ht="14.4">
      <c r="A39" s="8" t="s">
        <v>179</v>
      </c>
      <c r="B39" s="1" t="s">
        <v>180</v>
      </c>
      <c r="C39" s="9" t="s">
        <v>181</v>
      </c>
    </row>
    <row r="40" spans="1:3" ht="14.4">
      <c r="A40" s="8" t="s">
        <v>182</v>
      </c>
      <c r="B40" s="1" t="s">
        <v>183</v>
      </c>
      <c r="C40" s="9" t="s">
        <v>184</v>
      </c>
    </row>
    <row r="41" spans="1:3" ht="14.4">
      <c r="A41" s="8" t="s">
        <v>185</v>
      </c>
      <c r="B41" s="1" t="s">
        <v>186</v>
      </c>
      <c r="C41" s="9" t="s">
        <v>187</v>
      </c>
    </row>
    <row r="42" spans="1:3" ht="14.4">
      <c r="A42" s="8" t="s">
        <v>41</v>
      </c>
      <c r="B42" s="1" t="s">
        <v>188</v>
      </c>
      <c r="C42" s="9" t="s">
        <v>189</v>
      </c>
    </row>
    <row r="43" spans="1:3" ht="27.6">
      <c r="A43" s="10" t="s">
        <v>190</v>
      </c>
      <c r="B43" s="11" t="s">
        <v>191</v>
      </c>
      <c r="C43" s="12" t="s">
        <v>192</v>
      </c>
    </row>
  </sheetData>
  <mergeCells count="3">
    <mergeCell ref="A5:C5"/>
    <mergeCell ref="A1:C1"/>
    <mergeCell ref="A3:C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4"/>
  <sheetViews>
    <sheetView showGridLines="0" workbookViewId="0">
      <selection sqref="A1:L1"/>
    </sheetView>
  </sheetViews>
  <sheetFormatPr baseColWidth="10" defaultColWidth="8.796875" defaultRowHeight="13.8"/>
  <cols>
    <col min="1" max="1" width="8" customWidth="1"/>
    <col min="2" max="2" width="40" customWidth="1"/>
    <col min="3" max="3" width="16" customWidth="1"/>
    <col min="4" max="4" width="12" customWidth="1"/>
    <col min="5" max="5" width="43" customWidth="1"/>
    <col min="6" max="8" width="10" customWidth="1"/>
    <col min="9" max="9" width="11" customWidth="1"/>
    <col min="10" max="10" width="10" customWidth="1"/>
    <col min="11" max="11" width="16" customWidth="1"/>
    <col min="12" max="12" width="18" customWidth="1"/>
  </cols>
  <sheetData>
    <row r="1" spans="1:12" ht="30" customHeight="1">
      <c r="A1" s="32" t="s">
        <v>193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ht="14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4.4">
      <c r="A3" s="34" t="s">
        <v>194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</row>
    <row r="4" spans="1:12" ht="14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4.4">
      <c r="A5" s="31" t="s">
        <v>2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</row>
    <row r="6" spans="1:12" ht="14.4">
      <c r="A6" s="33" t="s">
        <v>195</v>
      </c>
      <c r="B6" s="33" t="s">
        <v>196</v>
      </c>
      <c r="C6" s="33" t="s">
        <v>196</v>
      </c>
      <c r="D6" s="33" t="s">
        <v>197</v>
      </c>
      <c r="E6" s="33" t="s">
        <v>198</v>
      </c>
      <c r="F6" s="33" t="s">
        <v>198</v>
      </c>
      <c r="G6" s="33" t="s">
        <v>198</v>
      </c>
      <c r="H6" s="33" t="s">
        <v>198</v>
      </c>
      <c r="I6" s="33" t="s">
        <v>199</v>
      </c>
      <c r="J6" s="33" t="s">
        <v>200</v>
      </c>
      <c r="K6" s="33" t="s">
        <v>200</v>
      </c>
      <c r="L6" s="33" t="s">
        <v>200</v>
      </c>
    </row>
    <row r="7" spans="1:12" ht="14.4">
      <c r="A7" s="34" t="s">
        <v>201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</row>
    <row r="8" spans="1:12" ht="14.4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ht="14.4">
      <c r="A9" s="13" t="s">
        <v>147</v>
      </c>
      <c r="B9" s="13" t="s">
        <v>129</v>
      </c>
      <c r="C9" s="13" t="s">
        <v>103</v>
      </c>
      <c r="D9" s="13" t="s">
        <v>185</v>
      </c>
      <c r="E9" s="13" t="s">
        <v>123</v>
      </c>
      <c r="F9" s="13" t="s">
        <v>40</v>
      </c>
      <c r="G9" s="13" t="s">
        <v>41</v>
      </c>
      <c r="H9" s="13" t="s">
        <v>176</v>
      </c>
      <c r="I9" s="13" t="s">
        <v>173</v>
      </c>
      <c r="J9" s="13" t="s">
        <v>152</v>
      </c>
      <c r="K9" s="13" t="s">
        <v>158</v>
      </c>
      <c r="L9" s="13" t="s">
        <v>202</v>
      </c>
    </row>
    <row r="10" spans="1:12" ht="14.4">
      <c r="A10" s="14" t="str">
        <f>IF(B10="","",LEFT(C10,1)&amp;COUNTIFS($C$10:C10,C10,$B$10:B10,"&lt;&gt;"))</f>
        <v>S1</v>
      </c>
      <c r="B10" s="23" t="s">
        <v>203</v>
      </c>
      <c r="C10" s="23" t="s">
        <v>141</v>
      </c>
      <c r="D10" s="17" t="str">
        <f t="shared" ref="D10:D34" si="0">IF(OR(C10="Strength",C10="Weakness"),"Internal",IF(OR(C10="Opportunity",C10="Threat"),"External",""))</f>
        <v>Internal</v>
      </c>
      <c r="E10" s="23" t="s">
        <v>204</v>
      </c>
      <c r="F10" s="23">
        <v>4</v>
      </c>
      <c r="G10" s="23">
        <v>3</v>
      </c>
      <c r="H10" s="17">
        <f t="shared" ref="H10:H34" si="1">IF(OR(F10="",G10=""),"",F10*G10)</f>
        <v>12</v>
      </c>
      <c r="I10" s="17" t="str">
        <f t="shared" ref="I10:I34" si="2">IF(H10="","",IF(H10&gt;=16,"High",IF(H10&gt;=8,"Medium","Low")))</f>
        <v>Medium</v>
      </c>
      <c r="J10" s="23" t="s">
        <v>205</v>
      </c>
      <c r="K10" s="23">
        <v>1</v>
      </c>
      <c r="L10" s="20" t="str">
        <f t="shared" ref="L10:L34" si="3">IF(B10="","",IF(C10="","Missing category",IF(E10="","Missing evidence",IF(OR(F10="",G10=""),"Missing rating",IF(AND(J10="Yes",COUNTIFS($C$10:$C$34,C10,$J$10:$J$34,"Yes")&gt;5),"Maximum 5",IF(AND(J10="Yes",OR(K10="",COUNTIFS($C$10:$C$34,C10,$J$10:$J$34,"Yes",$K$10:$K$34,K10)&gt;1)),"Check order","Valid"))))))</f>
        <v>Valid</v>
      </c>
    </row>
    <row r="11" spans="1:12" ht="14.4">
      <c r="A11" s="15" t="str">
        <f>IF(B11="","",LEFT(C11,1)&amp;COUNTIFS($C$10:C11,C11,$B$10:B11,"&lt;&gt;"))</f>
        <v>S2</v>
      </c>
      <c r="B11" s="24" t="s">
        <v>206</v>
      </c>
      <c r="C11" s="24" t="s">
        <v>141</v>
      </c>
      <c r="D11" s="18" t="str">
        <f t="shared" si="0"/>
        <v>Internal</v>
      </c>
      <c r="E11" s="24" t="s">
        <v>207</v>
      </c>
      <c r="F11" s="24">
        <v>5</v>
      </c>
      <c r="G11" s="24">
        <v>4</v>
      </c>
      <c r="H11" s="18">
        <f t="shared" si="1"/>
        <v>20</v>
      </c>
      <c r="I11" s="18" t="str">
        <f t="shared" si="2"/>
        <v>High</v>
      </c>
      <c r="J11" s="24" t="s">
        <v>205</v>
      </c>
      <c r="K11" s="24">
        <v>2</v>
      </c>
      <c r="L11" s="21" t="str">
        <f t="shared" si="3"/>
        <v>Valid</v>
      </c>
    </row>
    <row r="12" spans="1:12" ht="14.4">
      <c r="A12" s="15" t="str">
        <f>IF(B12="","",LEFT(C12,1)&amp;COUNTIFS($C$10:C12,C12,$B$10:B12,"&lt;&gt;"))</f>
        <v>S3</v>
      </c>
      <c r="B12" s="24" t="s">
        <v>208</v>
      </c>
      <c r="C12" s="24" t="s">
        <v>141</v>
      </c>
      <c r="D12" s="18" t="str">
        <f t="shared" si="0"/>
        <v>Internal</v>
      </c>
      <c r="E12" s="24" t="s">
        <v>209</v>
      </c>
      <c r="F12" s="24">
        <v>4</v>
      </c>
      <c r="G12" s="24">
        <v>4</v>
      </c>
      <c r="H12" s="18">
        <f t="shared" si="1"/>
        <v>16</v>
      </c>
      <c r="I12" s="18" t="str">
        <f t="shared" si="2"/>
        <v>High</v>
      </c>
      <c r="J12" s="24" t="s">
        <v>205</v>
      </c>
      <c r="K12" s="24">
        <v>3</v>
      </c>
      <c r="L12" s="21" t="str">
        <f t="shared" si="3"/>
        <v>Valid</v>
      </c>
    </row>
    <row r="13" spans="1:12" ht="27.6">
      <c r="A13" s="15" t="str">
        <f>IF(B13="","",LEFT(C13,1)&amp;COUNTIFS($C$10:C13,C13,$B$10:B13,"&lt;&gt;"))</f>
        <v>S4</v>
      </c>
      <c r="B13" s="24" t="s">
        <v>210</v>
      </c>
      <c r="C13" s="24" t="s">
        <v>141</v>
      </c>
      <c r="D13" s="18" t="str">
        <f t="shared" si="0"/>
        <v>Internal</v>
      </c>
      <c r="E13" s="24" t="s">
        <v>211</v>
      </c>
      <c r="F13" s="24">
        <v>4</v>
      </c>
      <c r="G13" s="24">
        <v>3</v>
      </c>
      <c r="H13" s="18">
        <f t="shared" si="1"/>
        <v>12</v>
      </c>
      <c r="I13" s="18" t="str">
        <f t="shared" si="2"/>
        <v>Medium</v>
      </c>
      <c r="J13" s="24" t="s">
        <v>205</v>
      </c>
      <c r="K13" s="24">
        <v>4</v>
      </c>
      <c r="L13" s="21" t="str">
        <f t="shared" si="3"/>
        <v>Valid</v>
      </c>
    </row>
    <row r="14" spans="1:12" ht="14.4">
      <c r="A14" s="15" t="str">
        <f>IF(B14="","",LEFT(C14,1)&amp;COUNTIFS($C$10:C14,C14,$B$10:B14,"&lt;&gt;"))</f>
        <v>W1</v>
      </c>
      <c r="B14" s="24" t="s">
        <v>212</v>
      </c>
      <c r="C14" s="24" t="s">
        <v>109</v>
      </c>
      <c r="D14" s="18" t="str">
        <f t="shared" si="0"/>
        <v>Internal</v>
      </c>
      <c r="E14" s="24" t="s">
        <v>213</v>
      </c>
      <c r="F14" s="24">
        <v>5</v>
      </c>
      <c r="G14" s="24">
        <v>5</v>
      </c>
      <c r="H14" s="18">
        <f t="shared" si="1"/>
        <v>25</v>
      </c>
      <c r="I14" s="18" t="str">
        <f t="shared" si="2"/>
        <v>High</v>
      </c>
      <c r="J14" s="24" t="s">
        <v>205</v>
      </c>
      <c r="K14" s="24">
        <v>1</v>
      </c>
      <c r="L14" s="21" t="str">
        <f t="shared" si="3"/>
        <v>Valid</v>
      </c>
    </row>
    <row r="15" spans="1:12" ht="14.4">
      <c r="A15" s="15" t="str">
        <f>IF(B15="","",LEFT(C15,1)&amp;COUNTIFS($C$10:C15,C15,$B$10:B15,"&lt;&gt;"))</f>
        <v>W2</v>
      </c>
      <c r="B15" s="24" t="s">
        <v>214</v>
      </c>
      <c r="C15" s="24" t="s">
        <v>109</v>
      </c>
      <c r="D15" s="18" t="str">
        <f t="shared" si="0"/>
        <v>Internal</v>
      </c>
      <c r="E15" s="24" t="s">
        <v>215</v>
      </c>
      <c r="F15" s="24">
        <v>5</v>
      </c>
      <c r="G15" s="24">
        <v>5</v>
      </c>
      <c r="H15" s="18">
        <f t="shared" si="1"/>
        <v>25</v>
      </c>
      <c r="I15" s="18" t="str">
        <f t="shared" si="2"/>
        <v>High</v>
      </c>
      <c r="J15" s="24" t="s">
        <v>205</v>
      </c>
      <c r="K15" s="24">
        <v>2</v>
      </c>
      <c r="L15" s="21" t="str">
        <f t="shared" si="3"/>
        <v>Valid</v>
      </c>
    </row>
    <row r="16" spans="1:12" ht="14.4">
      <c r="A16" s="15" t="str">
        <f>IF(B16="","",LEFT(C16,1)&amp;COUNTIFS($C$10:C16,C16,$B$10:B16,"&lt;&gt;"))</f>
        <v>W3</v>
      </c>
      <c r="B16" s="24" t="s">
        <v>216</v>
      </c>
      <c r="C16" s="24" t="s">
        <v>109</v>
      </c>
      <c r="D16" s="18" t="str">
        <f t="shared" si="0"/>
        <v>Internal</v>
      </c>
      <c r="E16" s="24" t="s">
        <v>217</v>
      </c>
      <c r="F16" s="24">
        <v>4</v>
      </c>
      <c r="G16" s="24">
        <v>4</v>
      </c>
      <c r="H16" s="18">
        <f t="shared" si="1"/>
        <v>16</v>
      </c>
      <c r="I16" s="18" t="str">
        <f t="shared" si="2"/>
        <v>High</v>
      </c>
      <c r="J16" s="24" t="s">
        <v>205</v>
      </c>
      <c r="K16" s="24">
        <v>3</v>
      </c>
      <c r="L16" s="21" t="str">
        <f t="shared" si="3"/>
        <v>Valid</v>
      </c>
    </row>
    <row r="17" spans="1:12" ht="14.4">
      <c r="A17" s="15" t="str">
        <f>IF(B17="","",LEFT(C17,1)&amp;COUNTIFS($C$10:C17,C17,$B$10:B17,"&lt;&gt;"))</f>
        <v>W4</v>
      </c>
      <c r="B17" s="24" t="s">
        <v>218</v>
      </c>
      <c r="C17" s="24" t="s">
        <v>109</v>
      </c>
      <c r="D17" s="18" t="str">
        <f t="shared" si="0"/>
        <v>Internal</v>
      </c>
      <c r="E17" s="24" t="s">
        <v>219</v>
      </c>
      <c r="F17" s="24">
        <v>4</v>
      </c>
      <c r="G17" s="24">
        <v>4</v>
      </c>
      <c r="H17" s="18">
        <f t="shared" si="1"/>
        <v>16</v>
      </c>
      <c r="I17" s="18" t="str">
        <f t="shared" si="2"/>
        <v>High</v>
      </c>
      <c r="J17" s="24" t="s">
        <v>205</v>
      </c>
      <c r="K17" s="24">
        <v>4</v>
      </c>
      <c r="L17" s="21" t="str">
        <f t="shared" si="3"/>
        <v>Valid</v>
      </c>
    </row>
    <row r="18" spans="1:12" ht="14.4">
      <c r="A18" s="15" t="str">
        <f>IF(B18="","",LEFT(C18,1)&amp;COUNTIFS($C$10:C18,C18,$B$10:B18,"&lt;&gt;"))</f>
        <v>O1</v>
      </c>
      <c r="B18" s="24" t="s">
        <v>220</v>
      </c>
      <c r="C18" s="24" t="s">
        <v>161</v>
      </c>
      <c r="D18" s="18" t="str">
        <f t="shared" si="0"/>
        <v>External</v>
      </c>
      <c r="E18" s="24" t="s">
        <v>221</v>
      </c>
      <c r="F18" s="24">
        <v>5</v>
      </c>
      <c r="G18" s="24">
        <v>4</v>
      </c>
      <c r="H18" s="18">
        <f t="shared" si="1"/>
        <v>20</v>
      </c>
      <c r="I18" s="18" t="str">
        <f t="shared" si="2"/>
        <v>High</v>
      </c>
      <c r="J18" s="24" t="s">
        <v>205</v>
      </c>
      <c r="K18" s="24">
        <v>1</v>
      </c>
      <c r="L18" s="21" t="str">
        <f t="shared" si="3"/>
        <v>Valid</v>
      </c>
    </row>
    <row r="19" spans="1:12" ht="14.4">
      <c r="A19" s="15" t="str">
        <f>IF(B19="","",LEFT(C19,1)&amp;COUNTIFS($C$10:C19,C19,$B$10:B19,"&lt;&gt;"))</f>
        <v>O2</v>
      </c>
      <c r="B19" s="24" t="s">
        <v>222</v>
      </c>
      <c r="C19" s="24" t="s">
        <v>161</v>
      </c>
      <c r="D19" s="18" t="str">
        <f t="shared" si="0"/>
        <v>External</v>
      </c>
      <c r="E19" s="24" t="s">
        <v>223</v>
      </c>
      <c r="F19" s="24">
        <v>5</v>
      </c>
      <c r="G19" s="24">
        <v>4</v>
      </c>
      <c r="H19" s="18">
        <f t="shared" si="1"/>
        <v>20</v>
      </c>
      <c r="I19" s="18" t="str">
        <f t="shared" si="2"/>
        <v>High</v>
      </c>
      <c r="J19" s="24" t="s">
        <v>205</v>
      </c>
      <c r="K19" s="24">
        <v>2</v>
      </c>
      <c r="L19" s="21" t="str">
        <f t="shared" si="3"/>
        <v>Valid</v>
      </c>
    </row>
    <row r="20" spans="1:12" ht="14.4">
      <c r="A20" s="15" t="str">
        <f>IF(B20="","",LEFT(C20,1)&amp;COUNTIFS($C$10:C20,C20,$B$10:B20,"&lt;&gt;"))</f>
        <v>O3</v>
      </c>
      <c r="B20" s="24" t="s">
        <v>224</v>
      </c>
      <c r="C20" s="24" t="s">
        <v>161</v>
      </c>
      <c r="D20" s="18" t="str">
        <f t="shared" si="0"/>
        <v>External</v>
      </c>
      <c r="E20" s="24" t="s">
        <v>225</v>
      </c>
      <c r="F20" s="24">
        <v>4</v>
      </c>
      <c r="G20" s="24">
        <v>3</v>
      </c>
      <c r="H20" s="18">
        <f t="shared" si="1"/>
        <v>12</v>
      </c>
      <c r="I20" s="18" t="str">
        <f t="shared" si="2"/>
        <v>Medium</v>
      </c>
      <c r="J20" s="24" t="s">
        <v>205</v>
      </c>
      <c r="K20" s="24">
        <v>3</v>
      </c>
      <c r="L20" s="21" t="str">
        <f t="shared" si="3"/>
        <v>Valid</v>
      </c>
    </row>
    <row r="21" spans="1:12" ht="27.6">
      <c r="A21" s="15" t="str">
        <f>IF(B21="","",LEFT(C21,1)&amp;COUNTIFS($C$10:C21,C21,$B$10:B21,"&lt;&gt;"))</f>
        <v>O4</v>
      </c>
      <c r="B21" s="24" t="s">
        <v>226</v>
      </c>
      <c r="C21" s="24" t="s">
        <v>161</v>
      </c>
      <c r="D21" s="18" t="str">
        <f t="shared" si="0"/>
        <v>External</v>
      </c>
      <c r="E21" s="24" t="s">
        <v>227</v>
      </c>
      <c r="F21" s="24">
        <v>3</v>
      </c>
      <c r="G21" s="24">
        <v>3</v>
      </c>
      <c r="H21" s="18">
        <f t="shared" si="1"/>
        <v>9</v>
      </c>
      <c r="I21" s="18" t="str">
        <f t="shared" si="2"/>
        <v>Medium</v>
      </c>
      <c r="J21" s="24" t="s">
        <v>205</v>
      </c>
      <c r="K21" s="24">
        <v>4</v>
      </c>
      <c r="L21" s="21" t="str">
        <f t="shared" si="3"/>
        <v>Valid</v>
      </c>
    </row>
    <row r="22" spans="1:12" ht="27.6">
      <c r="A22" s="15" t="str">
        <f>IF(B22="","",LEFT(C22,1)&amp;COUNTIFS($C$10:C22,C22,$B$10:B22,"&lt;&gt;"))</f>
        <v>T1</v>
      </c>
      <c r="B22" s="24" t="s">
        <v>228</v>
      </c>
      <c r="C22" s="24" t="s">
        <v>94</v>
      </c>
      <c r="D22" s="18" t="str">
        <f t="shared" si="0"/>
        <v>External</v>
      </c>
      <c r="E22" s="24" t="s">
        <v>229</v>
      </c>
      <c r="F22" s="24">
        <v>4</v>
      </c>
      <c r="G22" s="24">
        <v>4</v>
      </c>
      <c r="H22" s="18">
        <f t="shared" si="1"/>
        <v>16</v>
      </c>
      <c r="I22" s="18" t="str">
        <f t="shared" si="2"/>
        <v>High</v>
      </c>
      <c r="J22" s="24" t="s">
        <v>205</v>
      </c>
      <c r="K22" s="24">
        <v>1</v>
      </c>
      <c r="L22" s="21" t="str">
        <f t="shared" si="3"/>
        <v>Valid</v>
      </c>
    </row>
    <row r="23" spans="1:12" ht="14.4">
      <c r="A23" s="15" t="str">
        <f>IF(B23="","",LEFT(C23,1)&amp;COUNTIFS($C$10:C23,C23,$B$10:B23,"&lt;&gt;"))</f>
        <v>T2</v>
      </c>
      <c r="B23" s="24" t="s">
        <v>230</v>
      </c>
      <c r="C23" s="24" t="s">
        <v>94</v>
      </c>
      <c r="D23" s="18" t="str">
        <f t="shared" si="0"/>
        <v>External</v>
      </c>
      <c r="E23" s="24" t="s">
        <v>231</v>
      </c>
      <c r="F23" s="24">
        <v>5</v>
      </c>
      <c r="G23" s="24">
        <v>5</v>
      </c>
      <c r="H23" s="18">
        <f t="shared" si="1"/>
        <v>25</v>
      </c>
      <c r="I23" s="18" t="str">
        <f t="shared" si="2"/>
        <v>High</v>
      </c>
      <c r="J23" s="24" t="s">
        <v>205</v>
      </c>
      <c r="K23" s="24">
        <v>2</v>
      </c>
      <c r="L23" s="21" t="str">
        <f t="shared" si="3"/>
        <v>Valid</v>
      </c>
    </row>
    <row r="24" spans="1:12" ht="14.4">
      <c r="A24" s="15" t="str">
        <f>IF(B24="","",LEFT(C24,1)&amp;COUNTIFS($C$10:C24,C24,$B$10:B24,"&lt;&gt;"))</f>
        <v>T3</v>
      </c>
      <c r="B24" s="24" t="s">
        <v>232</v>
      </c>
      <c r="C24" s="24" t="s">
        <v>94</v>
      </c>
      <c r="D24" s="18" t="str">
        <f t="shared" si="0"/>
        <v>External</v>
      </c>
      <c r="E24" s="24" t="s">
        <v>233</v>
      </c>
      <c r="F24" s="24">
        <v>4</v>
      </c>
      <c r="G24" s="24">
        <v>4</v>
      </c>
      <c r="H24" s="18">
        <f t="shared" si="1"/>
        <v>16</v>
      </c>
      <c r="I24" s="18" t="str">
        <f t="shared" si="2"/>
        <v>High</v>
      </c>
      <c r="J24" s="24" t="s">
        <v>205</v>
      </c>
      <c r="K24" s="24">
        <v>3</v>
      </c>
      <c r="L24" s="21" t="str">
        <f t="shared" si="3"/>
        <v>Valid</v>
      </c>
    </row>
    <row r="25" spans="1:12" ht="27.6">
      <c r="A25" s="15" t="str">
        <f>IF(B25="","",LEFT(C25,1)&amp;COUNTIFS($C$10:C25,C25,$B$10:B25,"&lt;&gt;"))</f>
        <v>T4</v>
      </c>
      <c r="B25" s="24" t="s">
        <v>234</v>
      </c>
      <c r="C25" s="24" t="s">
        <v>94</v>
      </c>
      <c r="D25" s="18" t="str">
        <f t="shared" si="0"/>
        <v>External</v>
      </c>
      <c r="E25" s="24" t="s">
        <v>235</v>
      </c>
      <c r="F25" s="24">
        <v>4</v>
      </c>
      <c r="G25" s="24">
        <v>4</v>
      </c>
      <c r="H25" s="18">
        <f t="shared" si="1"/>
        <v>16</v>
      </c>
      <c r="I25" s="18" t="str">
        <f t="shared" si="2"/>
        <v>High</v>
      </c>
      <c r="J25" s="24" t="s">
        <v>205</v>
      </c>
      <c r="K25" s="24">
        <v>4</v>
      </c>
      <c r="L25" s="21" t="str">
        <f t="shared" si="3"/>
        <v>Valid</v>
      </c>
    </row>
    <row r="26" spans="1:12" ht="14.4">
      <c r="A26" s="15" t="str">
        <f>IF(B26="","",LEFT(C26,1)&amp;COUNTIFS($C$10:C26,C26,$B$10:B26,"&lt;&gt;"))</f>
        <v/>
      </c>
      <c r="B26" s="24"/>
      <c r="C26" s="24"/>
      <c r="D26" s="18" t="str">
        <f t="shared" si="0"/>
        <v/>
      </c>
      <c r="E26" s="24"/>
      <c r="F26" s="24"/>
      <c r="G26" s="24"/>
      <c r="H26" s="18" t="str">
        <f t="shared" si="1"/>
        <v/>
      </c>
      <c r="I26" s="18" t="str">
        <f t="shared" si="2"/>
        <v/>
      </c>
      <c r="J26" s="24"/>
      <c r="K26" s="24"/>
      <c r="L26" s="21" t="str">
        <f t="shared" si="3"/>
        <v/>
      </c>
    </row>
    <row r="27" spans="1:12" ht="14.4">
      <c r="A27" s="15" t="str">
        <f>IF(B27="","",LEFT(C27,1)&amp;COUNTIFS($C$10:C27,C27,$B$10:B27,"&lt;&gt;"))</f>
        <v/>
      </c>
      <c r="B27" s="24"/>
      <c r="C27" s="24"/>
      <c r="D27" s="18" t="str">
        <f t="shared" si="0"/>
        <v/>
      </c>
      <c r="E27" s="24"/>
      <c r="F27" s="24"/>
      <c r="G27" s="24"/>
      <c r="H27" s="18" t="str">
        <f t="shared" si="1"/>
        <v/>
      </c>
      <c r="I27" s="18" t="str">
        <f t="shared" si="2"/>
        <v/>
      </c>
      <c r="J27" s="24"/>
      <c r="K27" s="24"/>
      <c r="L27" s="21" t="str">
        <f t="shared" si="3"/>
        <v/>
      </c>
    </row>
    <row r="28" spans="1:12" ht="14.4">
      <c r="A28" s="15" t="str">
        <f>IF(B28="","",LEFT(C28,1)&amp;COUNTIFS($C$10:C28,C28,$B$10:B28,"&lt;&gt;"))</f>
        <v/>
      </c>
      <c r="B28" s="24"/>
      <c r="C28" s="24"/>
      <c r="D28" s="18" t="str">
        <f t="shared" si="0"/>
        <v/>
      </c>
      <c r="E28" s="24"/>
      <c r="F28" s="24"/>
      <c r="G28" s="24"/>
      <c r="H28" s="18" t="str">
        <f t="shared" si="1"/>
        <v/>
      </c>
      <c r="I28" s="18" t="str">
        <f t="shared" si="2"/>
        <v/>
      </c>
      <c r="J28" s="24"/>
      <c r="K28" s="24"/>
      <c r="L28" s="21" t="str">
        <f t="shared" si="3"/>
        <v/>
      </c>
    </row>
    <row r="29" spans="1:12" ht="14.4">
      <c r="A29" s="15" t="str">
        <f>IF(B29="","",LEFT(C29,1)&amp;COUNTIFS($C$10:C29,C29,$B$10:B29,"&lt;&gt;"))</f>
        <v/>
      </c>
      <c r="B29" s="24"/>
      <c r="C29" s="24"/>
      <c r="D29" s="18" t="str">
        <f t="shared" si="0"/>
        <v/>
      </c>
      <c r="E29" s="24"/>
      <c r="F29" s="24"/>
      <c r="G29" s="24"/>
      <c r="H29" s="18" t="str">
        <f t="shared" si="1"/>
        <v/>
      </c>
      <c r="I29" s="18" t="str">
        <f t="shared" si="2"/>
        <v/>
      </c>
      <c r="J29" s="24"/>
      <c r="K29" s="24"/>
      <c r="L29" s="21" t="str">
        <f t="shared" si="3"/>
        <v/>
      </c>
    </row>
    <row r="30" spans="1:12" ht="14.4">
      <c r="A30" s="15" t="str">
        <f>IF(B30="","",LEFT(C30,1)&amp;COUNTIFS($C$10:C30,C30,$B$10:B30,"&lt;&gt;"))</f>
        <v/>
      </c>
      <c r="B30" s="24"/>
      <c r="C30" s="24"/>
      <c r="D30" s="18" t="str">
        <f t="shared" si="0"/>
        <v/>
      </c>
      <c r="E30" s="24"/>
      <c r="F30" s="24"/>
      <c r="G30" s="24"/>
      <c r="H30" s="18" t="str">
        <f t="shared" si="1"/>
        <v/>
      </c>
      <c r="I30" s="18" t="str">
        <f t="shared" si="2"/>
        <v/>
      </c>
      <c r="J30" s="24"/>
      <c r="K30" s="24"/>
      <c r="L30" s="21" t="str">
        <f t="shared" si="3"/>
        <v/>
      </c>
    </row>
    <row r="31" spans="1:12" ht="14.4">
      <c r="A31" s="15" t="str">
        <f>IF(B31="","",LEFT(C31,1)&amp;COUNTIFS($C$10:C31,C31,$B$10:B31,"&lt;&gt;"))</f>
        <v/>
      </c>
      <c r="B31" s="24"/>
      <c r="C31" s="24"/>
      <c r="D31" s="18" t="str">
        <f t="shared" si="0"/>
        <v/>
      </c>
      <c r="E31" s="24"/>
      <c r="F31" s="24"/>
      <c r="G31" s="24"/>
      <c r="H31" s="18" t="str">
        <f t="shared" si="1"/>
        <v/>
      </c>
      <c r="I31" s="18" t="str">
        <f t="shared" si="2"/>
        <v/>
      </c>
      <c r="J31" s="24"/>
      <c r="K31" s="24"/>
      <c r="L31" s="21" t="str">
        <f t="shared" si="3"/>
        <v/>
      </c>
    </row>
    <row r="32" spans="1:12" ht="14.4">
      <c r="A32" s="15" t="str">
        <f>IF(B32="","",LEFT(C32,1)&amp;COUNTIFS($C$10:C32,C32,$B$10:B32,"&lt;&gt;"))</f>
        <v/>
      </c>
      <c r="B32" s="24"/>
      <c r="C32" s="24"/>
      <c r="D32" s="18" t="str">
        <f t="shared" si="0"/>
        <v/>
      </c>
      <c r="E32" s="24"/>
      <c r="F32" s="24"/>
      <c r="G32" s="24"/>
      <c r="H32" s="18" t="str">
        <f t="shared" si="1"/>
        <v/>
      </c>
      <c r="I32" s="18" t="str">
        <f t="shared" si="2"/>
        <v/>
      </c>
      <c r="J32" s="24"/>
      <c r="K32" s="24"/>
      <c r="L32" s="21" t="str">
        <f t="shared" si="3"/>
        <v/>
      </c>
    </row>
    <row r="33" spans="1:12" ht="14.4">
      <c r="A33" s="15" t="str">
        <f>IF(B33="","",LEFT(C33,1)&amp;COUNTIFS($C$10:C33,C33,$B$10:B33,"&lt;&gt;"))</f>
        <v/>
      </c>
      <c r="B33" s="24"/>
      <c r="C33" s="24"/>
      <c r="D33" s="18" t="str">
        <f t="shared" si="0"/>
        <v/>
      </c>
      <c r="E33" s="24"/>
      <c r="F33" s="24"/>
      <c r="G33" s="24"/>
      <c r="H33" s="18" t="str">
        <f t="shared" si="1"/>
        <v/>
      </c>
      <c r="I33" s="18" t="str">
        <f t="shared" si="2"/>
        <v/>
      </c>
      <c r="J33" s="24"/>
      <c r="K33" s="24"/>
      <c r="L33" s="21" t="str">
        <f t="shared" si="3"/>
        <v/>
      </c>
    </row>
    <row r="34" spans="1:12" ht="14.4">
      <c r="A34" s="16" t="str">
        <f>IF(B34="","",LEFT(C34,1)&amp;COUNTIFS($C$10:C34,C34,$B$10:B34,"&lt;&gt;"))</f>
        <v/>
      </c>
      <c r="B34" s="25"/>
      <c r="C34" s="25"/>
      <c r="D34" s="19" t="str">
        <f t="shared" si="0"/>
        <v/>
      </c>
      <c r="E34" s="25"/>
      <c r="F34" s="25"/>
      <c r="G34" s="25"/>
      <c r="H34" s="19" t="str">
        <f t="shared" si="1"/>
        <v/>
      </c>
      <c r="I34" s="19" t="str">
        <f t="shared" si="2"/>
        <v/>
      </c>
      <c r="J34" s="25"/>
      <c r="K34" s="25"/>
      <c r="L34" s="22" t="str">
        <f t="shared" si="3"/>
        <v/>
      </c>
    </row>
  </sheetData>
  <mergeCells count="7">
    <mergeCell ref="A7:L7"/>
    <mergeCell ref="A5:L5"/>
    <mergeCell ref="A1:L1"/>
    <mergeCell ref="A3:L3"/>
    <mergeCell ref="A6:C6"/>
    <mergeCell ref="D6:H6"/>
    <mergeCell ref="I6:L6"/>
  </mergeCells>
  <conditionalFormatting sqref="I10:I34">
    <cfRule type="expression" dxfId="10" priority="1">
      <formula>I10="High"</formula>
    </cfRule>
    <cfRule type="expression" dxfId="9" priority="2">
      <formula>I10="Medium"</formula>
    </cfRule>
    <cfRule type="expression" dxfId="8" priority="3">
      <formula>I10="Low"</formula>
    </cfRule>
  </conditionalFormatting>
  <conditionalFormatting sqref="K10:K34">
    <cfRule type="expression" dxfId="7" priority="4">
      <formula>AND($J10="Yes",$K10&lt;&gt;"",COUNTIFS($C$10:$C$34,$C10,$J$10:$J$34,"Yes",$K$10:$K$34,$K10)&gt;1)</formula>
    </cfRule>
  </conditionalFormatting>
  <conditionalFormatting sqref="L10:L34">
    <cfRule type="expression" dxfId="6" priority="5">
      <formula>L10="Valid"</formula>
    </cfRule>
    <cfRule type="expression" dxfId="5" priority="6">
      <formula>AND(L10&lt;&gt;"",L10&lt;&gt;"Valid")</formula>
    </cfRule>
  </conditionalFormatting>
  <dataValidations count="5">
    <dataValidation type="list" allowBlank="1" showInputMessage="1" showErrorMessage="1" errorTitle="Invalid category" error="Select one of the four SWOT categories." promptTitle="SWOT Category" prompt="Select Strength, Weakness, Opportunity, or Threat." sqref="C10:C34" xr:uid="{00000000-0002-0000-0200-000000000000}">
      <formula1>"Strength,Weakness,Opportunity,Threat"</formula1>
    </dataValidation>
    <dataValidation type="whole" allowBlank="1" showInputMessage="1" showErrorMessage="1" errorTitle="Invalid value" error="Use whole numbers from 1 to 5 only." promptTitle="Scale 1 to 5" prompt="Enter a whole number from 1 to 5." sqref="F10:G34" xr:uid="{00000000-0002-0000-0200-000001000000}">
      <formula1>1</formula1>
      <formula2>5</formula2>
    </dataValidation>
    <dataValidation type="list" allowBlank="1" showInputMessage="1" showErrorMessage="1" errorTitle="Invalid selection" error="Choose Yes or No." promptTitle="Include in Matrix" prompt="Choose Yes to display the factor in the SWOT Matrix and TOWS dropdowns." sqref="J10:J34" xr:uid="{00000000-0002-0000-0200-000002000000}">
      <formula1>"Yes,No"</formula1>
    </dataValidation>
    <dataValidation type="whole" allowBlank="1" showInputMessage="1" showErrorMessage="1" errorTitle="Invalid value" error="Use whole numbers from 1 to 5 only." promptTitle="Matrix Order" prompt="Use a unique order from 1 to 5 within each SWOT category." sqref="K10:K34" xr:uid="{00000000-0002-0000-0200-000003000000}">
      <formula1>1</formula1>
      <formula2>5</formula2>
    </dataValidation>
    <dataValidation type="custom" allowBlank="1" showErrorMessage="1" errorTitle="Calculated cell" error="This cell is calculated automatically. Edit only the blue input cells." sqref="A10:A34 L10:L34 H10:I34 D10:D34" xr:uid="{00000000-0002-0000-0200-000004000000}">
      <formula1>FALSE</formula1>
    </dataValidation>
  </dataValidation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7"/>
  <sheetViews>
    <sheetView showGridLines="0" workbookViewId="0">
      <selection sqref="A1:H1"/>
    </sheetView>
  </sheetViews>
  <sheetFormatPr baseColWidth="10" defaultColWidth="8.796875" defaultRowHeight="13.8"/>
  <cols>
    <col min="1" max="1" width="19" customWidth="1"/>
    <col min="2" max="2" width="26" customWidth="1"/>
    <col min="3" max="3" width="13" customWidth="1"/>
    <col min="4" max="4" width="3" customWidth="1"/>
    <col min="5" max="5" width="14" customWidth="1"/>
    <col min="6" max="6" width="26" customWidth="1"/>
    <col min="7" max="7" width="15" customWidth="1"/>
    <col min="8" max="8" width="3" customWidth="1"/>
  </cols>
  <sheetData>
    <row r="1" spans="1:8" ht="30" customHeight="1">
      <c r="A1" s="32" t="s">
        <v>236</v>
      </c>
      <c r="B1" s="32"/>
      <c r="C1" s="32"/>
      <c r="D1" s="32"/>
      <c r="E1" s="32"/>
      <c r="F1" s="32"/>
      <c r="G1" s="32"/>
      <c r="H1" s="32"/>
    </row>
    <row r="2" spans="1:8" ht="14.4">
      <c r="A2" s="1"/>
      <c r="B2" s="1"/>
      <c r="C2" s="1"/>
      <c r="D2" s="1"/>
      <c r="E2" s="1"/>
      <c r="F2" s="1"/>
      <c r="G2" s="1"/>
      <c r="H2" s="1"/>
    </row>
    <row r="3" spans="1:8" ht="14.4">
      <c r="A3" s="33" t="s">
        <v>237</v>
      </c>
      <c r="B3" s="33"/>
      <c r="C3" s="33"/>
      <c r="D3" s="33"/>
      <c r="E3" s="33"/>
      <c r="F3" s="33"/>
      <c r="G3" s="33"/>
      <c r="H3" s="33"/>
    </row>
    <row r="4" spans="1:8" ht="14.4">
      <c r="A4" s="1"/>
      <c r="B4" s="1"/>
      <c r="C4" s="1"/>
      <c r="D4" s="1"/>
      <c r="E4" s="1"/>
      <c r="F4" s="1"/>
      <c r="G4" s="1"/>
      <c r="H4" s="1"/>
    </row>
    <row r="5" spans="1:8" ht="14.4">
      <c r="A5" s="31" t="s">
        <v>2</v>
      </c>
      <c r="B5" s="31"/>
      <c r="C5" s="31"/>
      <c r="D5" s="31"/>
      <c r="E5" s="31"/>
      <c r="F5" s="31"/>
      <c r="G5" s="31"/>
      <c r="H5" s="31"/>
    </row>
    <row r="6" spans="1:8" ht="14.4">
      <c r="A6" s="26" t="s">
        <v>238</v>
      </c>
      <c r="B6" s="26"/>
      <c r="C6" s="26" t="s">
        <v>239</v>
      </c>
      <c r="D6" s="26"/>
      <c r="E6" s="26" t="s">
        <v>240</v>
      </c>
      <c r="F6" s="26"/>
      <c r="G6" s="26" t="s">
        <v>241</v>
      </c>
      <c r="H6" s="26"/>
    </row>
    <row r="7" spans="1:8" ht="14.4">
      <c r="A7" s="44">
        <f>COUNTIFS('3. Factors'!$B$10:$B$34,"&lt;&gt;",'3. Factors'!$C$10:$C$34,"&lt;&gt;")</f>
        <v>16</v>
      </c>
      <c r="B7" s="44"/>
      <c r="C7" s="44">
        <f>COUNTIFS('3. Factors'!$B$10:$B$34,"&lt;&gt;",'3. Factors'!$I$10:$I$34,"High")</f>
        <v>12</v>
      </c>
      <c r="D7" s="44"/>
      <c r="E7" s="44">
        <f>COUNTIFS('3. Factors'!$B$10:$B$34,"&lt;&gt;",'3. Factors'!$C$10:$C$34,"&lt;&gt;",'3. Factors'!$J$10:$J$34,"Yes")</f>
        <v>16</v>
      </c>
      <c r="F7" s="44"/>
      <c r="G7" s="44">
        <f>IF(COUNT('3. Factors'!$H$10:$H$34)=0,"—",MAX('3. Factors'!$H$10:$H$34))</f>
        <v>25</v>
      </c>
      <c r="H7" s="44"/>
    </row>
    <row r="8" spans="1:8" ht="14.4">
      <c r="A8" s="41" t="str">
        <f>IF(COUNTIF('3. Factors'!$L$10:$L$34,"Check order")+COUNTIF('3. Factors'!$L$10:$L$34,"Maximum 5")&gt;0,"⚠ Check sheet 3: duplicate order values or more than five selected factors in a category.",IF(E7=0,"Enter and select factors in sheet 3.","✓ Selection is ready to interpret."))</f>
        <v>✓ Selection is ready to interpret.</v>
      </c>
      <c r="B8" s="41"/>
      <c r="C8" s="41"/>
      <c r="D8" s="41"/>
      <c r="E8" s="41"/>
      <c r="F8" s="41"/>
      <c r="G8" s="41"/>
      <c r="H8" s="41"/>
    </row>
    <row r="9" spans="1:8" ht="14.4">
      <c r="A9" s="1"/>
      <c r="B9" s="1"/>
      <c r="C9" s="1"/>
      <c r="D9" s="1"/>
      <c r="E9" s="1"/>
      <c r="F9" s="1"/>
      <c r="G9" s="1"/>
      <c r="H9" s="1"/>
    </row>
    <row r="10" spans="1:8" ht="14.4">
      <c r="A10" s="42" t="s">
        <v>242</v>
      </c>
      <c r="B10" s="42"/>
      <c r="C10" s="42"/>
      <c r="D10" s="42"/>
      <c r="E10" s="43" t="s">
        <v>243</v>
      </c>
      <c r="F10" s="43"/>
      <c r="G10" s="43"/>
      <c r="H10" s="43"/>
    </row>
    <row r="11" spans="1:8" ht="14.4">
      <c r="A11" s="5">
        <v>1</v>
      </c>
      <c r="B11" s="40" t="str">
        <f>IFERROR(LOOKUP(2,1/(('3. Factors'!$C$10:$C$34="Strength")*('3. Factors'!$J$10:$J$34="Yes")*('3. Factors'!$K$10:$K$34=A11)),'3. Factors'!$B$10:$B$34),"")</f>
        <v>Strong reputation among local customers</v>
      </c>
      <c r="C11" s="40"/>
      <c r="D11" s="7">
        <f>IF(B11="","",SUMIFS('3. Factors'!$H$10:$H$34,'3. Factors'!$C$10:$C$34,"Strength",'3. Factors'!$J$10:$J$34,"Yes",'3. Factors'!$K$10:$K$34,A11))</f>
        <v>12</v>
      </c>
      <c r="E11" s="5">
        <v>1</v>
      </c>
      <c r="F11" s="40" t="str">
        <f>IFERROR(LOOKUP(2,1/(('3. Factors'!$C$10:$C$34="Opportunity")*('3. Factors'!$J$10:$J$34="Yes")*('3. Factors'!$K$10:$K$34=E11)),'3. Factors'!$B$10:$B$34),"")</f>
        <v>Nearby offices are looking for breakfast options</v>
      </c>
      <c r="G11" s="40"/>
      <c r="H11" s="7">
        <f>IF(F11="","",SUMIFS('3. Factors'!$H$10:$H$34,'3. Factors'!$C$10:$C$34,"Opportunity",'3. Factors'!$J$10:$J$34,"Yes",'3. Factors'!$K$10:$K$34,E11))</f>
        <v>20</v>
      </c>
    </row>
    <row r="12" spans="1:8" ht="14.4">
      <c r="A12" s="8">
        <v>2</v>
      </c>
      <c r="B12" s="33" t="str">
        <f>IFERROR(LOOKUP(2,1/(('3. Factors'!$C$10:$C$34="Strength")*('3. Factors'!$J$10:$J$34="Yes")*('3. Factors'!$K$10:$K$34=A12)),'3. Factors'!$B$10:$B$34),"")</f>
        <v>Production is available early in the morning</v>
      </c>
      <c r="C12" s="33"/>
      <c r="D12" s="9">
        <f>IF(B12="","",SUMIFS('3. Factors'!$H$10:$H$34,'3. Factors'!$C$10:$C$34,"Strength",'3. Factors'!$J$10:$J$34,"Yes",'3. Factors'!$K$10:$K$34,A12))</f>
        <v>20</v>
      </c>
      <c r="E12" s="8">
        <v>2</v>
      </c>
      <c r="F12" s="33" t="str">
        <f>IFERROR(LOOKUP(2,1/(('3. Factors'!$C$10:$C$34="Opportunity")*('3. Factors'!$J$10:$J$34="Yes")*('3. Factors'!$K$10:$K$34=E12)),'3. Factors'!$B$10:$B$34),"")</f>
        <v>Digital order inquiries are increasing</v>
      </c>
      <c r="G12" s="33"/>
      <c r="H12" s="9">
        <f>IF(F12="","",SUMIFS('3. Factors'!$H$10:$H$34,'3. Factors'!$C$10:$C$34,"Opportunity",'3. Factors'!$J$10:$J$34,"Yes",'3. Factors'!$K$10:$K$34,E12))</f>
        <v>20</v>
      </c>
    </row>
    <row r="13" spans="1:8" ht="14.4">
      <c r="A13" s="8">
        <v>3</v>
      </c>
      <c r="B13" s="33" t="str">
        <f>IFERROR(LOOKUP(2,1/(('3. Factors'!$C$10:$C$34="Strength")*('3. Factors'!$J$10:$J$34="Yes")*('3. Factors'!$K$10:$K$34=A13)),'3. Factors'!$B$10:$B$34),"")</f>
        <v>Can prepare small orders quickly</v>
      </c>
      <c r="C13" s="33"/>
      <c r="D13" s="9">
        <f>IF(B13="","",SUMIFS('3. Factors'!$H$10:$H$34,'3. Factors'!$C$10:$C$34,"Strength",'3. Factors'!$J$10:$J$34,"Yes",'3. Factors'!$K$10:$K$34,A13))</f>
        <v>16</v>
      </c>
      <c r="E13" s="8">
        <v>3</v>
      </c>
      <c r="F13" s="33" t="str">
        <f>IFERROR(LOOKUP(2,1/(('3. Factors'!$C$10:$C$34="Opportunity")*('3. Factors'!$J$10:$J$34="Yes")*('3. Factors'!$K$10:$K$34=E13)),'3. Factors'!$B$10:$B$34),"")</f>
        <v>Potential partnerships with offices and local events</v>
      </c>
      <c r="G13" s="33"/>
      <c r="H13" s="9">
        <f>IF(F13="","",SUMIFS('3. Factors'!$H$10:$H$34,'3. Factors'!$C$10:$C$34,"Opportunity",'3. Factors'!$J$10:$J$34,"Yes",'3. Factors'!$K$10:$K$34,E13))</f>
        <v>12</v>
      </c>
    </row>
    <row r="14" spans="1:8" ht="14.4">
      <c r="A14" s="8">
        <v>4</v>
      </c>
      <c r="B14" s="33" t="str">
        <f>IFERROR(LOOKUP(2,1/(('3. Factors'!$C$10:$C$34="Strength")*('3. Factors'!$J$10:$J$34="Yes")*('3. Factors'!$K$10:$K$34=A14)),'3. Factors'!$B$10:$B$34),"")</f>
        <v>Organized repeat-customer contact list</v>
      </c>
      <c r="C14" s="33"/>
      <c r="D14" s="9">
        <f>IF(B14="","",SUMIFS('3. Factors'!$H$10:$H$34,'3. Factors'!$C$10:$C$34,"Strength",'3. Factors'!$J$10:$J$34,"Yes",'3. Factors'!$K$10:$K$34,A14))</f>
        <v>12</v>
      </c>
      <c r="E14" s="8">
        <v>4</v>
      </c>
      <c r="F14" s="33" t="str">
        <f>IFERROR(LOOKUP(2,1/(('3. Factors'!$C$10:$C$34="Opportunity")*('3. Factors'!$J$10:$J$34="Yes")*('3. Factors'!$K$10:$K$34=E14)),'3. Factors'!$B$10:$B$34),"")</f>
        <v>Customers are using digital payments more often</v>
      </c>
      <c r="G14" s="33"/>
      <c r="H14" s="9">
        <f>IF(F14="","",SUMIFS('3. Factors'!$H$10:$H$34,'3. Factors'!$C$10:$C$34,"Opportunity",'3. Factors'!$J$10:$J$34,"Yes",'3. Factors'!$K$10:$K$34,E14))</f>
        <v>9</v>
      </c>
    </row>
    <row r="15" spans="1:8" ht="14.4">
      <c r="A15" s="10">
        <v>5</v>
      </c>
      <c r="B15" s="35" t="str">
        <f>IFERROR(LOOKUP(2,1/(('3. Factors'!$C$10:$C$34="Strength")*('3. Factors'!$J$10:$J$34="Yes")*('3. Factors'!$K$10:$K$34=A15)),'3. Factors'!$B$10:$B$34),"")</f>
        <v/>
      </c>
      <c r="C15" s="35"/>
      <c r="D15" s="12" t="str">
        <f>IF(B15="","",SUMIFS('3. Factors'!$H$10:$H$34,'3. Factors'!$C$10:$C$34,"Strength",'3. Factors'!$J$10:$J$34,"Yes",'3. Factors'!$K$10:$K$34,A15))</f>
        <v/>
      </c>
      <c r="E15" s="10">
        <v>5</v>
      </c>
      <c r="F15" s="35" t="str">
        <f>IFERROR(LOOKUP(2,1/(('3. Factors'!$C$10:$C$34="Opportunity")*('3. Factors'!$J$10:$J$34="Yes")*('3. Factors'!$K$10:$K$34=E15)),'3. Factors'!$B$10:$B$34),"")</f>
        <v/>
      </c>
      <c r="G15" s="35"/>
      <c r="H15" s="12" t="str">
        <f>IF(F15="","",SUMIFS('3. Factors'!$H$10:$H$34,'3. Factors'!$C$10:$C$34,"Opportunity",'3. Factors'!$J$10:$J$34,"Yes",'3. Factors'!$K$10:$K$34,E15))</f>
        <v/>
      </c>
    </row>
    <row r="16" spans="1:8" ht="14.4">
      <c r="A16" s="1"/>
      <c r="B16" s="1"/>
      <c r="C16" s="1"/>
      <c r="D16" s="1"/>
      <c r="E16" s="1"/>
      <c r="F16" s="1"/>
      <c r="G16" s="1"/>
      <c r="H16" s="1"/>
    </row>
    <row r="17" spans="1:8" ht="14.4">
      <c r="A17" s="1"/>
      <c r="B17" s="1"/>
      <c r="C17" s="1"/>
      <c r="D17" s="1"/>
      <c r="E17" s="1"/>
      <c r="F17" s="1"/>
      <c r="G17" s="1"/>
      <c r="H17" s="1"/>
    </row>
    <row r="18" spans="1:8" ht="14.4">
      <c r="A18" s="38" t="s">
        <v>244</v>
      </c>
      <c r="B18" s="38"/>
      <c r="C18" s="38"/>
      <c r="D18" s="38"/>
      <c r="E18" s="39" t="s">
        <v>245</v>
      </c>
      <c r="F18" s="39"/>
      <c r="G18" s="39"/>
      <c r="H18" s="39"/>
    </row>
    <row r="19" spans="1:8" ht="14.4">
      <c r="A19" s="5">
        <v>1</v>
      </c>
      <c r="B19" s="40" t="str">
        <f>IFERROR(LOOKUP(2,1/(('3. Factors'!$C$10:$C$34="Weakness")*('3. Factors'!$J$10:$J$34="Yes")*('3. Factors'!$K$10:$K$34=A19)),'3. Factors'!$B$10:$B$34),"")</f>
        <v>Online orders are recorded manually</v>
      </c>
      <c r="C19" s="40"/>
      <c r="D19" s="7">
        <f>IF(B19="","",SUMIFS('3. Factors'!$H$10:$H$34,'3. Factors'!$C$10:$C$34,"Weakness",'3. Factors'!$J$10:$J$34,"Yes",'3. Factors'!$K$10:$K$34,A19))</f>
        <v>25</v>
      </c>
      <c r="E19" s="5">
        <v>1</v>
      </c>
      <c r="F19" s="40" t="str">
        <f>IFERROR(LOOKUP(2,1/(('3. Factors'!$C$10:$C$34="Threat")*('3. Factors'!$J$10:$J$34="Yes")*('3. Factors'!$K$10:$K$34=E19)),'3. Factors'!$B$10:$B$34),"")</f>
        <v>New competitor offers delivery</v>
      </c>
      <c r="G19" s="40"/>
      <c r="H19" s="7">
        <f>IF(F19="","",SUMIFS('3. Factors'!$H$10:$H$34,'3. Factors'!$C$10:$C$34,"Threat",'3. Factors'!$J$10:$J$34,"Yes",'3. Factors'!$K$10:$K$34,E19))</f>
        <v>16</v>
      </c>
    </row>
    <row r="20" spans="1:8" ht="14.4">
      <c r="A20" s="8">
        <v>2</v>
      </c>
      <c r="B20" s="33" t="str">
        <f>IFERROR(LOOKUP(2,1/(('3. Factors'!$C$10:$C$34="Weakness")*('3. Factors'!$J$10:$J$34="Yes")*('3. Factors'!$K$10:$K$34=A20)),'3. Factors'!$B$10:$B$34),"")</f>
        <v>Costs are outdated for several products</v>
      </c>
      <c r="C20" s="33"/>
      <c r="D20" s="9">
        <f>IF(B20="","",SUMIFS('3. Factors'!$H$10:$H$34,'3. Factors'!$C$10:$C$34,"Weakness",'3. Factors'!$J$10:$J$34,"Yes",'3. Factors'!$K$10:$K$34,A20))</f>
        <v>25</v>
      </c>
      <c r="E20" s="8">
        <v>2</v>
      </c>
      <c r="F20" s="33" t="str">
        <f>IFERROR(LOOKUP(2,1/(('3. Factors'!$C$10:$C$34="Threat")*('3. Factors'!$J$10:$J$34="Yes")*('3. Factors'!$K$10:$K$34=E20)),'3. Factors'!$B$10:$B$34),"")</f>
        <v>Flour and dairy prices are increasing</v>
      </c>
      <c r="G20" s="33"/>
      <c r="H20" s="9">
        <f>IF(F20="","",SUMIFS('3. Factors'!$H$10:$H$34,'3. Factors'!$C$10:$C$34,"Threat",'3. Factors'!$J$10:$J$34,"Yes",'3. Factors'!$K$10:$K$34,E20))</f>
        <v>25</v>
      </c>
    </row>
    <row r="21" spans="1:8" ht="14.4">
      <c r="A21" s="8">
        <v>3</v>
      </c>
      <c r="B21" s="33" t="str">
        <f>IFERROR(LOOKUP(2,1/(('3. Factors'!$C$10:$C$34="Weakness")*('3. Factors'!$J$10:$J$34="Yes")*('3. Factors'!$K$10:$K$34=A21)),'3. Factors'!$B$10:$B$34),"")</f>
        <v>Digital menu is incomplete</v>
      </c>
      <c r="C21" s="33"/>
      <c r="D21" s="9">
        <f>IF(B21="","",SUMIFS('3. Factors'!$H$10:$H$34,'3. Factors'!$C$10:$C$34,"Weakness",'3. Factors'!$J$10:$J$34,"Yes",'3. Factors'!$K$10:$K$34,A21))</f>
        <v>16</v>
      </c>
      <c r="E21" s="8">
        <v>3</v>
      </c>
      <c r="F21" s="33" t="str">
        <f>IFERROR(LOOKUP(2,1/(('3. Factors'!$C$10:$C$34="Threat")*('3. Factors'!$J$10:$J$34="Yes")*('3. Factors'!$K$10:$K$34=E21)),'3. Factors'!$B$10:$B$34),"")</f>
        <v>Business customers are price sensitive</v>
      </c>
      <c r="G21" s="33"/>
      <c r="H21" s="9">
        <f>IF(F21="","",SUMIFS('3. Factors'!$H$10:$H$34,'3. Factors'!$C$10:$C$34,"Threat",'3. Factors'!$J$10:$J$34,"Yes",'3. Factors'!$K$10:$K$34,E21))</f>
        <v>16</v>
      </c>
    </row>
    <row r="22" spans="1:8" ht="14.4">
      <c r="A22" s="8">
        <v>4</v>
      </c>
      <c r="B22" s="33" t="str">
        <f>IFERROR(LOOKUP(2,1/(('3. Factors'!$C$10:$C$34="Weakness")*('3. Factors'!$J$10:$J$34="Yes")*('3. Factors'!$K$10:$K$34=A22)),'3. Factors'!$B$10:$B$34),"")</f>
        <v>Owner dependency for coordinating orders</v>
      </c>
      <c r="C22" s="33"/>
      <c r="D22" s="9">
        <f>IF(B22="","",SUMIFS('3. Factors'!$H$10:$H$34,'3. Factors'!$C$10:$C$34,"Weakness",'3. Factors'!$J$10:$J$34,"Yes",'3. Factors'!$K$10:$K$34,A22))</f>
        <v>16</v>
      </c>
      <c r="E22" s="8">
        <v>4</v>
      </c>
      <c r="F22" s="33" t="str">
        <f>IFERROR(LOOKUP(2,1/(('3. Factors'!$C$10:$C$34="Threat")*('3. Factors'!$J$10:$J$34="Yes")*('3. Factors'!$K$10:$K$34=E22)),'3. Factors'!$B$10:$B$34),"")</f>
        <v>Peak-hour orders could exceed capacity</v>
      </c>
      <c r="G22" s="33"/>
      <c r="H22" s="9">
        <f>IF(F22="","",SUMIFS('3. Factors'!$H$10:$H$34,'3. Factors'!$C$10:$C$34,"Threat",'3. Factors'!$J$10:$J$34,"Yes",'3. Factors'!$K$10:$K$34,E22))</f>
        <v>16</v>
      </c>
    </row>
    <row r="23" spans="1:8" ht="14.4">
      <c r="A23" s="10">
        <v>5</v>
      </c>
      <c r="B23" s="35" t="str">
        <f>IFERROR(LOOKUP(2,1/(('3. Factors'!$C$10:$C$34="Weakness")*('3. Factors'!$J$10:$J$34="Yes")*('3. Factors'!$K$10:$K$34=A23)),'3. Factors'!$B$10:$B$34),"")</f>
        <v/>
      </c>
      <c r="C23" s="35"/>
      <c r="D23" s="12" t="str">
        <f>IF(B23="","",SUMIFS('3. Factors'!$H$10:$H$34,'3. Factors'!$C$10:$C$34,"Weakness",'3. Factors'!$J$10:$J$34,"Yes",'3. Factors'!$K$10:$K$34,A23))</f>
        <v/>
      </c>
      <c r="E23" s="10">
        <v>5</v>
      </c>
      <c r="F23" s="35" t="str">
        <f>IFERROR(LOOKUP(2,1/(('3. Factors'!$C$10:$C$34="Threat")*('3. Factors'!$J$10:$J$34="Yes")*('3. Factors'!$K$10:$K$34=E23)),'3. Factors'!$B$10:$B$34),"")</f>
        <v/>
      </c>
      <c r="G23" s="35"/>
      <c r="H23" s="12" t="str">
        <f>IF(F23="","",SUMIFS('3. Factors'!$H$10:$H$34,'3. Factors'!$C$10:$C$34,"Threat",'3. Factors'!$J$10:$J$34,"Yes",'3. Factors'!$K$10:$K$34,E23))</f>
        <v/>
      </c>
    </row>
    <row r="24" spans="1:8" ht="14.4">
      <c r="A24" s="1"/>
      <c r="B24" s="1"/>
      <c r="C24" s="1"/>
      <c r="D24" s="1"/>
      <c r="E24" s="1"/>
      <c r="F24" s="1"/>
      <c r="G24" s="1"/>
      <c r="H24" s="1"/>
    </row>
    <row r="25" spans="1:8" ht="14.4">
      <c r="A25" s="36" t="s">
        <v>246</v>
      </c>
      <c r="B25" s="36"/>
      <c r="C25" s="36"/>
      <c r="D25" s="36"/>
      <c r="E25" s="36"/>
      <c r="F25" s="36"/>
      <c r="G25" s="36"/>
      <c r="H25" s="36"/>
    </row>
    <row r="26" spans="1:8">
      <c r="A26" s="37" t="s">
        <v>247</v>
      </c>
      <c r="B26" s="37"/>
      <c r="C26" s="37"/>
      <c r="D26" s="37"/>
      <c r="E26" s="37"/>
      <c r="F26" s="37"/>
      <c r="G26" s="37"/>
      <c r="H26" s="37"/>
    </row>
    <row r="27" spans="1:8">
      <c r="A27" s="37"/>
      <c r="B27" s="37"/>
      <c r="C27" s="37"/>
      <c r="D27" s="37"/>
      <c r="E27" s="37"/>
      <c r="F27" s="37"/>
      <c r="G27" s="37"/>
      <c r="H27" s="37"/>
    </row>
  </sheetData>
  <mergeCells count="34">
    <mergeCell ref="A1:H1"/>
    <mergeCell ref="A3:H3"/>
    <mergeCell ref="A7:B7"/>
    <mergeCell ref="C7:D7"/>
    <mergeCell ref="E7:F7"/>
    <mergeCell ref="G7:H7"/>
    <mergeCell ref="A8:H8"/>
    <mergeCell ref="A10:D10"/>
    <mergeCell ref="E10:H10"/>
    <mergeCell ref="B11:C11"/>
    <mergeCell ref="F11:G11"/>
    <mergeCell ref="F19:G19"/>
    <mergeCell ref="B12:C12"/>
    <mergeCell ref="F12:G12"/>
    <mergeCell ref="B13:C13"/>
    <mergeCell ref="F13:G13"/>
    <mergeCell ref="B14:C14"/>
    <mergeCell ref="F14:G14"/>
    <mergeCell ref="B23:C23"/>
    <mergeCell ref="F23:G23"/>
    <mergeCell ref="A25:H25"/>
    <mergeCell ref="A26:H27"/>
    <mergeCell ref="A5:H5"/>
    <mergeCell ref="B20:C20"/>
    <mergeCell ref="F20:G20"/>
    <mergeCell ref="B21:C21"/>
    <mergeCell ref="F21:G21"/>
    <mergeCell ref="B22:C22"/>
    <mergeCell ref="F22:G22"/>
    <mergeCell ref="B15:C15"/>
    <mergeCell ref="F15:G15"/>
    <mergeCell ref="A18:D18"/>
    <mergeCell ref="E18:H18"/>
    <mergeCell ref="B19:C19"/>
  </mergeCells>
  <dataValidations count="1">
    <dataValidation type="custom" allowBlank="1" showErrorMessage="1" errorTitle="Calculated cell" error="This cell is calculated automatically. Edit only the blue input cells." sqref="A6:H27" xr:uid="{00000000-0002-0000-0300-000000000000}">
      <formula1>FALSE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9"/>
  <sheetViews>
    <sheetView showGridLines="0" tabSelected="1" topLeftCell="A17" workbookViewId="0">
      <selection activeCell="B26" sqref="B26:F26"/>
    </sheetView>
  </sheetViews>
  <sheetFormatPr baseColWidth="10" defaultColWidth="8.796875" defaultRowHeight="30.6" customHeight="1"/>
  <cols>
    <col min="1" max="1" width="7" customWidth="1"/>
    <col min="2" max="2" width="10" customWidth="1"/>
    <col min="3" max="4" width="31" customWidth="1"/>
    <col min="5" max="5" width="18" customWidth="1"/>
    <col min="6" max="6" width="34" customWidth="1"/>
    <col min="7" max="7" width="38" customWidth="1"/>
    <col min="8" max="10" width="10" customWidth="1"/>
    <col min="11" max="11" width="16" customWidth="1"/>
    <col min="12" max="12" width="4" hidden="1" customWidth="1"/>
    <col min="13" max="14" width="2" hidden="1" customWidth="1"/>
  </cols>
  <sheetData>
    <row r="1" spans="1:14" ht="30.6" customHeight="1">
      <c r="A1" s="32" t="s">
        <v>248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1"/>
      <c r="M1" s="1"/>
      <c r="N1" s="1"/>
    </row>
    <row r="2" spans="1:14" ht="30.6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30.6" customHeight="1">
      <c r="A3" s="33" t="s">
        <v>249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1"/>
      <c r="M3" s="1"/>
      <c r="N3" s="1"/>
    </row>
    <row r="4" spans="1:14" ht="30.6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ht="30.6" customHeight="1">
      <c r="A5" s="31" t="s">
        <v>2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1"/>
      <c r="M5" s="1"/>
      <c r="N5" s="1"/>
    </row>
    <row r="6" spans="1:14" ht="30.6" customHeight="1">
      <c r="A6" s="33" t="s">
        <v>250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1"/>
      <c r="M6" s="1"/>
      <c r="N6" s="1"/>
    </row>
    <row r="7" spans="1:14" ht="30.6" customHeight="1">
      <c r="A7" s="33" t="s">
        <v>251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1"/>
      <c r="M7" s="1"/>
      <c r="N7" s="1"/>
    </row>
    <row r="8" spans="1:14" ht="30.6" customHeight="1">
      <c r="A8" s="13" t="s">
        <v>252</v>
      </c>
      <c r="B8" s="13" t="s">
        <v>253</v>
      </c>
      <c r="C8" s="13" t="s">
        <v>135</v>
      </c>
      <c r="D8" s="13" t="s">
        <v>132</v>
      </c>
      <c r="E8" s="13" t="s">
        <v>190</v>
      </c>
      <c r="F8" s="13" t="s">
        <v>170</v>
      </c>
      <c r="G8" s="13" t="s">
        <v>91</v>
      </c>
      <c r="H8" s="13" t="s">
        <v>40</v>
      </c>
      <c r="I8" s="13" t="s">
        <v>117</v>
      </c>
      <c r="J8" s="13" t="s">
        <v>100</v>
      </c>
      <c r="K8" s="13" t="s">
        <v>59</v>
      </c>
      <c r="L8" s="1"/>
      <c r="M8" s="1" t="s">
        <v>254</v>
      </c>
      <c r="N8" s="1" t="s">
        <v>255</v>
      </c>
    </row>
    <row r="9" spans="1:14" ht="30.6" customHeight="1">
      <c r="A9" s="14">
        <v>1</v>
      </c>
      <c r="B9" s="23" t="s">
        <v>138</v>
      </c>
      <c r="C9" s="23" t="s">
        <v>203</v>
      </c>
      <c r="D9" s="23" t="s">
        <v>220</v>
      </c>
      <c r="E9" s="17" t="str">
        <f>IF(OR(B9="",C9="",D9=""),"",IF(OR(AND(B9="SO",COUNTIFS('3. Factors'!$B$10:$B$34,C9,'3. Factors'!$C$10:$C$34,"Strength",'3. Factors'!$J$10:$J$34,"Yes")&gt;0,COUNTIFS('3. Factors'!$B$10:$B$34,D9,'3. Factors'!$C$10:$C$34,"Opportunity",'3. Factors'!$J$10:$J$34,"Yes")&gt;0),AND(B9="ST",COUNTIFS('3. Factors'!$B$10:$B$34,C9,'3. Factors'!$C$10:$C$34,"Strength",'3. Factors'!$J$10:$J$34,"Yes")&gt;0,COUNTIFS('3. Factors'!$B$10:$B$34,D9,'3. Factors'!$C$10:$C$34,"Threat",'3. Factors'!$J$10:$J$34,"Yes")&gt;0),AND(B9="WO",COUNTIFS('3. Factors'!$B$10:$B$34,C9,'3. Factors'!$C$10:$C$34,"Weakness",'3. Factors'!$J$10:$J$34,"Yes")&gt;0,COUNTIFS('3. Factors'!$B$10:$B$34,D9,'3. Factors'!$C$10:$C$34,"Opportunity",'3. Factors'!$J$10:$J$34,"Yes")&gt;0),AND(B9="WT",COUNTIFS('3. Factors'!$B$10:$B$34,C9,'3. Factors'!$C$10:$C$34,"Weakness",'3. Factors'!$J$10:$J$34,"Yes")&gt;0,COUNTIFS('3. Factors'!$B$10:$B$34,D9,'3. Factors'!$C$10:$C$34,"Threat",'3. Factors'!$J$10:$J$34,"Yes")&gt;0)),"Valid","Check match"))</f>
        <v>Valid</v>
      </c>
      <c r="F9" s="17" t="str">
        <f t="shared" ref="F9:F20" si="0">IF(B9="SO","How can we use a Strength to capture an Opportunity?",IF(B9="ST","How can we use a Strength to reduce a Threat?",IF(B9="WO","What Weakness should we correct to capture an Opportunity?",IF(B9="WT","How can we reduce a Weakness that increases exposure to a Threat?",""))))</f>
        <v>How can we use a Strength to capture an Opportunity?</v>
      </c>
      <c r="G9" s="23" t="s">
        <v>256</v>
      </c>
      <c r="H9" s="23">
        <v>5</v>
      </c>
      <c r="I9" s="23">
        <v>3</v>
      </c>
      <c r="J9" s="17">
        <f t="shared" ref="J9:J20" si="1">IF(OR(H9="",I9=""),"",H9-I9)</f>
        <v>2</v>
      </c>
      <c r="K9" s="20" t="str">
        <f t="shared" ref="K9:K20" si="2">IF(OR(H9="",I9=""),"",IF(AND(H9&gt;=4,J9&gt;=1),"Prioritize",IF(AND(H9&gt;=3,J9&gt;=0),"Evaluate","Postpone")))</f>
        <v>Prioritize</v>
      </c>
      <c r="L9" s="1"/>
      <c r="M9" s="1" t="str" cm="1">
        <f t="array" ref="M9:M16">_xlfn._xlws.FILTER('3. Factors'!$B$10:$B$34,('3. Factors'!$D$10:$D$34="Internal")*('3. Factors'!$J$10:$J$34="Yes"),"")</f>
        <v>Strong reputation among local customers</v>
      </c>
      <c r="N9" s="1" t="str" cm="1">
        <f t="array" ref="N9:N16">_xlfn._xlws.FILTER('3. Factors'!$B$10:$B$34,('3. Factors'!$D$10:$D$34="External")*('3. Factors'!$J$10:$J$34="Yes"),"")</f>
        <v>Nearby offices are looking for breakfast options</v>
      </c>
    </row>
    <row r="10" spans="1:14" ht="30.6" customHeight="1">
      <c r="A10" s="15">
        <v>2</v>
      </c>
      <c r="B10" s="24" t="s">
        <v>138</v>
      </c>
      <c r="C10" s="24" t="s">
        <v>206</v>
      </c>
      <c r="D10" s="24" t="s">
        <v>222</v>
      </c>
      <c r="E10" s="18" t="str">
        <f>IF(OR(B10="",C10="",D10=""),"",IF(OR(AND(B10="SO",COUNTIFS('3. Factors'!$B$10:$B$34,C10,'3. Factors'!$C$10:$C$34,"Strength",'3. Factors'!$J$10:$J$34,"Yes")&gt;0,COUNTIFS('3. Factors'!$B$10:$B$34,D10,'3. Factors'!$C$10:$C$34,"Opportunity",'3. Factors'!$J$10:$J$34,"Yes")&gt;0),AND(B10="ST",COUNTIFS('3. Factors'!$B$10:$B$34,C10,'3. Factors'!$C$10:$C$34,"Strength",'3. Factors'!$J$10:$J$34,"Yes")&gt;0,COUNTIFS('3. Factors'!$B$10:$B$34,D10,'3. Factors'!$C$10:$C$34,"Threat",'3. Factors'!$J$10:$J$34,"Yes")&gt;0),AND(B10="WO",COUNTIFS('3. Factors'!$B$10:$B$34,C10,'3. Factors'!$C$10:$C$34,"Weakness",'3. Factors'!$J$10:$J$34,"Yes")&gt;0,COUNTIFS('3. Factors'!$B$10:$B$34,D10,'3. Factors'!$C$10:$C$34,"Opportunity",'3. Factors'!$J$10:$J$34,"Yes")&gt;0),AND(B10="WT",COUNTIFS('3. Factors'!$B$10:$B$34,C10,'3. Factors'!$C$10:$C$34,"Weakness",'3. Factors'!$J$10:$J$34,"Yes")&gt;0,COUNTIFS('3. Factors'!$B$10:$B$34,D10,'3. Factors'!$C$10:$C$34,"Threat",'3. Factors'!$J$10:$J$34,"Yes")&gt;0)),"Valid","Check match"))</f>
        <v>Valid</v>
      </c>
      <c r="F10" s="18" t="str">
        <f t="shared" si="0"/>
        <v>How can we use a Strength to capture an Opportunity?</v>
      </c>
      <c r="G10" s="24" t="s">
        <v>257</v>
      </c>
      <c r="H10" s="24">
        <v>4</v>
      </c>
      <c r="I10" s="24">
        <v>3</v>
      </c>
      <c r="J10" s="18">
        <f t="shared" si="1"/>
        <v>1</v>
      </c>
      <c r="K10" s="21" t="str">
        <f t="shared" si="2"/>
        <v>Prioritize</v>
      </c>
      <c r="L10" s="1"/>
      <c r="M10" s="1" t="str">
        <v>Production is available early in the morning</v>
      </c>
      <c r="N10" s="1" t="str">
        <v>Digital order inquiries are increasing</v>
      </c>
    </row>
    <row r="11" spans="1:14" ht="30.6" customHeight="1">
      <c r="A11" s="15">
        <v>3</v>
      </c>
      <c r="B11" s="24" t="s">
        <v>126</v>
      </c>
      <c r="C11" s="24" t="s">
        <v>206</v>
      </c>
      <c r="D11" s="24" t="s">
        <v>228</v>
      </c>
      <c r="E11" s="18" t="str">
        <f>IF(OR(B11="",C11="",D11=""),"",IF(OR(AND(B11="SO",COUNTIFS('3. Factors'!$B$10:$B$34,C11,'3. Factors'!$C$10:$C$34,"Strength",'3. Factors'!$J$10:$J$34,"Yes")&gt;0,COUNTIFS('3. Factors'!$B$10:$B$34,D11,'3. Factors'!$C$10:$C$34,"Opportunity",'3. Factors'!$J$10:$J$34,"Yes")&gt;0),AND(B11="ST",COUNTIFS('3. Factors'!$B$10:$B$34,C11,'3. Factors'!$C$10:$C$34,"Strength",'3. Factors'!$J$10:$J$34,"Yes")&gt;0,COUNTIFS('3. Factors'!$B$10:$B$34,D11,'3. Factors'!$C$10:$C$34,"Threat",'3. Factors'!$J$10:$J$34,"Yes")&gt;0),AND(B11="WO",COUNTIFS('3. Factors'!$B$10:$B$34,C11,'3. Factors'!$C$10:$C$34,"Weakness",'3. Factors'!$J$10:$J$34,"Yes")&gt;0,COUNTIFS('3. Factors'!$B$10:$B$34,D11,'3. Factors'!$C$10:$C$34,"Opportunity",'3. Factors'!$J$10:$J$34,"Yes")&gt;0),AND(B11="WT",COUNTIFS('3. Factors'!$B$10:$B$34,C11,'3. Factors'!$C$10:$C$34,"Weakness",'3. Factors'!$J$10:$J$34,"Yes")&gt;0,COUNTIFS('3. Factors'!$B$10:$B$34,D11,'3. Factors'!$C$10:$C$34,"Threat",'3. Factors'!$J$10:$J$34,"Yes")&gt;0)),"Valid","Check match"))</f>
        <v>Valid</v>
      </c>
      <c r="F11" s="18" t="str">
        <f t="shared" si="0"/>
        <v>How can we use a Strength to reduce a Threat?</v>
      </c>
      <c r="G11" s="24" t="s">
        <v>258</v>
      </c>
      <c r="H11" s="24">
        <v>4</v>
      </c>
      <c r="I11" s="24">
        <v>2</v>
      </c>
      <c r="J11" s="18">
        <f t="shared" si="1"/>
        <v>2</v>
      </c>
      <c r="K11" s="21" t="str">
        <f t="shared" si="2"/>
        <v>Prioritize</v>
      </c>
      <c r="L11" s="1"/>
      <c r="M11" s="1" t="str">
        <v>Can prepare small orders quickly</v>
      </c>
      <c r="N11" s="1" t="str">
        <v>Potential partnerships with offices and local events</v>
      </c>
    </row>
    <row r="12" spans="1:14" ht="30.6" customHeight="1">
      <c r="A12" s="15">
        <v>4</v>
      </c>
      <c r="B12" s="24" t="s">
        <v>126</v>
      </c>
      <c r="C12" s="24" t="s">
        <v>210</v>
      </c>
      <c r="D12" s="24" t="s">
        <v>232</v>
      </c>
      <c r="E12" s="18" t="str">
        <f>IF(OR(B12="",C12="",D12=""),"",IF(OR(AND(B12="SO",COUNTIFS('3. Factors'!$B$10:$B$34,C12,'3. Factors'!$C$10:$C$34,"Strength",'3. Factors'!$J$10:$J$34,"Yes")&gt;0,COUNTIFS('3. Factors'!$B$10:$B$34,D12,'3. Factors'!$C$10:$C$34,"Opportunity",'3. Factors'!$J$10:$J$34,"Yes")&gt;0),AND(B12="ST",COUNTIFS('3. Factors'!$B$10:$B$34,C12,'3. Factors'!$C$10:$C$34,"Strength",'3. Factors'!$J$10:$J$34,"Yes")&gt;0,COUNTIFS('3. Factors'!$B$10:$B$34,D12,'3. Factors'!$C$10:$C$34,"Threat",'3. Factors'!$J$10:$J$34,"Yes")&gt;0),AND(B12="WO",COUNTIFS('3. Factors'!$B$10:$B$34,C12,'3. Factors'!$C$10:$C$34,"Weakness",'3. Factors'!$J$10:$J$34,"Yes")&gt;0,COUNTIFS('3. Factors'!$B$10:$B$34,D12,'3. Factors'!$C$10:$C$34,"Opportunity",'3. Factors'!$J$10:$J$34,"Yes")&gt;0),AND(B12="WT",COUNTIFS('3. Factors'!$B$10:$B$34,C12,'3. Factors'!$C$10:$C$34,"Weakness",'3. Factors'!$J$10:$J$34,"Yes")&gt;0,COUNTIFS('3. Factors'!$B$10:$B$34,D12,'3. Factors'!$C$10:$C$34,"Threat",'3. Factors'!$J$10:$J$34,"Yes")&gt;0)),"Valid","Check match"))</f>
        <v>Valid</v>
      </c>
      <c r="F12" s="18" t="str">
        <f t="shared" si="0"/>
        <v>How can we use a Strength to reduce a Threat?</v>
      </c>
      <c r="G12" s="24" t="s">
        <v>259</v>
      </c>
      <c r="H12" s="24">
        <v>3</v>
      </c>
      <c r="I12" s="24">
        <v>2</v>
      </c>
      <c r="J12" s="18">
        <f t="shared" si="1"/>
        <v>1</v>
      </c>
      <c r="K12" s="21" t="str">
        <f t="shared" si="2"/>
        <v>Evaluate</v>
      </c>
      <c r="L12" s="1"/>
      <c r="M12" s="1" t="str">
        <v>Organized repeat-customer contact list</v>
      </c>
      <c r="N12" s="1" t="str">
        <v>Customers are using digital payments more often</v>
      </c>
    </row>
    <row r="13" spans="1:14" ht="30.6" customHeight="1">
      <c r="A13" s="15">
        <v>5</v>
      </c>
      <c r="B13" s="24" t="s">
        <v>114</v>
      </c>
      <c r="C13" s="24" t="s">
        <v>212</v>
      </c>
      <c r="D13" s="24" t="s">
        <v>222</v>
      </c>
      <c r="E13" s="18" t="str">
        <f>IF(OR(B13="",C13="",D13=""),"",IF(OR(AND(B13="SO",COUNTIFS('3. Factors'!$B$10:$B$34,C13,'3. Factors'!$C$10:$C$34,"Strength",'3. Factors'!$J$10:$J$34,"Yes")&gt;0,COUNTIFS('3. Factors'!$B$10:$B$34,D13,'3. Factors'!$C$10:$C$34,"Opportunity",'3. Factors'!$J$10:$J$34,"Yes")&gt;0),AND(B13="ST",COUNTIFS('3. Factors'!$B$10:$B$34,C13,'3. Factors'!$C$10:$C$34,"Strength",'3. Factors'!$J$10:$J$34,"Yes")&gt;0,COUNTIFS('3. Factors'!$B$10:$B$34,D13,'3. Factors'!$C$10:$C$34,"Threat",'3. Factors'!$J$10:$J$34,"Yes")&gt;0),AND(B13="WO",COUNTIFS('3. Factors'!$B$10:$B$34,C13,'3. Factors'!$C$10:$C$34,"Weakness",'3. Factors'!$J$10:$J$34,"Yes")&gt;0,COUNTIFS('3. Factors'!$B$10:$B$34,D13,'3. Factors'!$C$10:$C$34,"Opportunity",'3. Factors'!$J$10:$J$34,"Yes")&gt;0),AND(B13="WT",COUNTIFS('3. Factors'!$B$10:$B$34,C13,'3. Factors'!$C$10:$C$34,"Weakness",'3. Factors'!$J$10:$J$34,"Yes")&gt;0,COUNTIFS('3. Factors'!$B$10:$B$34,D13,'3. Factors'!$C$10:$C$34,"Threat",'3. Factors'!$J$10:$J$34,"Yes")&gt;0)),"Valid","Check match"))</f>
        <v>Valid</v>
      </c>
      <c r="F13" s="18" t="str">
        <f t="shared" si="0"/>
        <v>What Weakness should we correct to capture an Opportunity?</v>
      </c>
      <c r="G13" s="24" t="s">
        <v>260</v>
      </c>
      <c r="H13" s="24">
        <v>5</v>
      </c>
      <c r="I13" s="24">
        <v>2</v>
      </c>
      <c r="J13" s="18">
        <f t="shared" si="1"/>
        <v>3</v>
      </c>
      <c r="K13" s="21" t="str">
        <f t="shared" si="2"/>
        <v>Prioritize</v>
      </c>
      <c r="L13" s="1"/>
      <c r="M13" s="1" t="str">
        <v>Online orders are recorded manually</v>
      </c>
      <c r="N13" s="1" t="str">
        <v>New competitor offers delivery</v>
      </c>
    </row>
    <row r="14" spans="1:14" ht="30.6" customHeight="1">
      <c r="A14" s="15">
        <v>6</v>
      </c>
      <c r="B14" s="24" t="s">
        <v>114</v>
      </c>
      <c r="C14" s="24" t="s">
        <v>216</v>
      </c>
      <c r="D14" s="24" t="s">
        <v>220</v>
      </c>
      <c r="E14" s="18" t="str">
        <f>IF(OR(B14="",C14="",D14=""),"",IF(OR(AND(B14="SO",COUNTIFS('3. Factors'!$B$10:$B$34,C14,'3. Factors'!$C$10:$C$34,"Strength",'3. Factors'!$J$10:$J$34,"Yes")&gt;0,COUNTIFS('3. Factors'!$B$10:$B$34,D14,'3. Factors'!$C$10:$C$34,"Opportunity",'3. Factors'!$J$10:$J$34,"Yes")&gt;0),AND(B14="ST",COUNTIFS('3. Factors'!$B$10:$B$34,C14,'3. Factors'!$C$10:$C$34,"Strength",'3. Factors'!$J$10:$J$34,"Yes")&gt;0,COUNTIFS('3. Factors'!$B$10:$B$34,D14,'3. Factors'!$C$10:$C$34,"Threat",'3. Factors'!$J$10:$J$34,"Yes")&gt;0),AND(B14="WO",COUNTIFS('3. Factors'!$B$10:$B$34,C14,'3. Factors'!$C$10:$C$34,"Weakness",'3. Factors'!$J$10:$J$34,"Yes")&gt;0,COUNTIFS('3. Factors'!$B$10:$B$34,D14,'3. Factors'!$C$10:$C$34,"Opportunity",'3. Factors'!$J$10:$J$34,"Yes")&gt;0),AND(B14="WT",COUNTIFS('3. Factors'!$B$10:$B$34,C14,'3. Factors'!$C$10:$C$34,"Weakness",'3. Factors'!$J$10:$J$34,"Yes")&gt;0,COUNTIFS('3. Factors'!$B$10:$B$34,D14,'3. Factors'!$C$10:$C$34,"Threat",'3. Factors'!$J$10:$J$34,"Yes")&gt;0)),"Valid","Check match"))</f>
        <v>Valid</v>
      </c>
      <c r="F14" s="18" t="str">
        <f t="shared" si="0"/>
        <v>What Weakness should we correct to capture an Opportunity?</v>
      </c>
      <c r="G14" s="24" t="s">
        <v>261</v>
      </c>
      <c r="H14" s="24">
        <v>4</v>
      </c>
      <c r="I14" s="24">
        <v>2</v>
      </c>
      <c r="J14" s="18">
        <f t="shared" si="1"/>
        <v>2</v>
      </c>
      <c r="K14" s="21" t="str">
        <f t="shared" si="2"/>
        <v>Prioritize</v>
      </c>
      <c r="L14" s="1"/>
      <c r="M14" s="1" t="str">
        <v>Costs are outdated for several products</v>
      </c>
      <c r="N14" s="1" t="str">
        <v>Flour and dairy prices are increasing</v>
      </c>
    </row>
    <row r="15" spans="1:14" ht="30.6" customHeight="1">
      <c r="A15" s="15">
        <v>7</v>
      </c>
      <c r="B15" s="24" t="s">
        <v>106</v>
      </c>
      <c r="C15" s="24" t="s">
        <v>214</v>
      </c>
      <c r="D15" s="24" t="s">
        <v>230</v>
      </c>
      <c r="E15" s="18" t="str">
        <f>IF(OR(B15="",C15="",D15=""),"",IF(OR(AND(B15="SO",COUNTIFS('3. Factors'!$B$10:$B$34,C15,'3. Factors'!$C$10:$C$34,"Strength",'3. Factors'!$J$10:$J$34,"Yes")&gt;0,COUNTIFS('3. Factors'!$B$10:$B$34,D15,'3. Factors'!$C$10:$C$34,"Opportunity",'3. Factors'!$J$10:$J$34,"Yes")&gt;0),AND(B15="ST",COUNTIFS('3. Factors'!$B$10:$B$34,C15,'3. Factors'!$C$10:$C$34,"Strength",'3. Factors'!$J$10:$J$34,"Yes")&gt;0,COUNTIFS('3. Factors'!$B$10:$B$34,D15,'3. Factors'!$C$10:$C$34,"Threat",'3. Factors'!$J$10:$J$34,"Yes")&gt;0),AND(B15="WO",COUNTIFS('3. Factors'!$B$10:$B$34,C15,'3. Factors'!$C$10:$C$34,"Weakness",'3. Factors'!$J$10:$J$34,"Yes")&gt;0,COUNTIFS('3. Factors'!$B$10:$B$34,D15,'3. Factors'!$C$10:$C$34,"Opportunity",'3. Factors'!$J$10:$J$34,"Yes")&gt;0),AND(B15="WT",COUNTIFS('3. Factors'!$B$10:$B$34,C15,'3. Factors'!$C$10:$C$34,"Weakness",'3. Factors'!$J$10:$J$34,"Yes")&gt;0,COUNTIFS('3. Factors'!$B$10:$B$34,D15,'3. Factors'!$C$10:$C$34,"Threat",'3. Factors'!$J$10:$J$34,"Yes")&gt;0)),"Valid","Check match"))</f>
        <v>Valid</v>
      </c>
      <c r="F15" s="18" t="str">
        <f t="shared" si="0"/>
        <v>How can we reduce a Weakness that increases exposure to a Threat?</v>
      </c>
      <c r="G15" s="24" t="s">
        <v>262</v>
      </c>
      <c r="H15" s="24">
        <v>5</v>
      </c>
      <c r="I15" s="24">
        <v>2</v>
      </c>
      <c r="J15" s="18">
        <f t="shared" si="1"/>
        <v>3</v>
      </c>
      <c r="K15" s="21" t="str">
        <f t="shared" si="2"/>
        <v>Prioritize</v>
      </c>
      <c r="L15" s="1"/>
      <c r="M15" s="1" t="str">
        <v>Digital menu is incomplete</v>
      </c>
      <c r="N15" s="1" t="str">
        <v>Business customers are price sensitive</v>
      </c>
    </row>
    <row r="16" spans="1:14" ht="30.6" customHeight="1">
      <c r="A16" s="15">
        <v>8</v>
      </c>
      <c r="B16" s="24" t="s">
        <v>106</v>
      </c>
      <c r="C16" s="24" t="s">
        <v>218</v>
      </c>
      <c r="D16" s="24" t="s">
        <v>234</v>
      </c>
      <c r="E16" s="18" t="str">
        <f>IF(OR(B16="",C16="",D16=""),"",IF(OR(AND(B16="SO",COUNTIFS('3. Factors'!$B$10:$B$34,C16,'3. Factors'!$C$10:$C$34,"Strength",'3. Factors'!$J$10:$J$34,"Yes")&gt;0,COUNTIFS('3. Factors'!$B$10:$B$34,D16,'3. Factors'!$C$10:$C$34,"Opportunity",'3. Factors'!$J$10:$J$34,"Yes")&gt;0),AND(B16="ST",COUNTIFS('3. Factors'!$B$10:$B$34,C16,'3. Factors'!$C$10:$C$34,"Strength",'3. Factors'!$J$10:$J$34,"Yes")&gt;0,COUNTIFS('3. Factors'!$B$10:$B$34,D16,'3. Factors'!$C$10:$C$34,"Threat",'3. Factors'!$J$10:$J$34,"Yes")&gt;0),AND(B16="WO",COUNTIFS('3. Factors'!$B$10:$B$34,C16,'3. Factors'!$C$10:$C$34,"Weakness",'3. Factors'!$J$10:$J$34,"Yes")&gt;0,COUNTIFS('3. Factors'!$B$10:$B$34,D16,'3. Factors'!$C$10:$C$34,"Opportunity",'3. Factors'!$J$10:$J$34,"Yes")&gt;0),AND(B16="WT",COUNTIFS('3. Factors'!$B$10:$B$34,C16,'3. Factors'!$C$10:$C$34,"Weakness",'3. Factors'!$J$10:$J$34,"Yes")&gt;0,COUNTIFS('3. Factors'!$B$10:$B$34,D16,'3. Factors'!$C$10:$C$34,"Threat",'3. Factors'!$J$10:$J$34,"Yes")&gt;0)),"Valid","Check match"))</f>
        <v>Valid</v>
      </c>
      <c r="F16" s="18" t="str">
        <f t="shared" si="0"/>
        <v>How can we reduce a Weakness that increases exposure to a Threat?</v>
      </c>
      <c r="G16" s="24" t="s">
        <v>263</v>
      </c>
      <c r="H16" s="24">
        <v>4</v>
      </c>
      <c r="I16" s="24">
        <v>3</v>
      </c>
      <c r="J16" s="18">
        <f t="shared" si="1"/>
        <v>1</v>
      </c>
      <c r="K16" s="21" t="str">
        <f t="shared" si="2"/>
        <v>Prioritize</v>
      </c>
      <c r="L16" s="1"/>
      <c r="M16" s="1" t="str">
        <v>Owner dependency for coordinating orders</v>
      </c>
      <c r="N16" s="1" t="str">
        <v>Peak-hour orders could exceed capacity</v>
      </c>
    </row>
    <row r="17" spans="1:14" ht="30.6" customHeight="1">
      <c r="A17" s="15">
        <v>9</v>
      </c>
      <c r="B17" s="24"/>
      <c r="C17" s="24"/>
      <c r="D17" s="24"/>
      <c r="E17" s="18" t="str">
        <f>IF(OR(B17="",C17="",D17=""),"",IF(OR(AND(B17="SO",COUNTIFS('3. Factors'!$B$10:$B$34,C17,'3. Factors'!$C$10:$C$34,"Strength",'3. Factors'!$J$10:$J$34,"Yes")&gt;0,COUNTIFS('3. Factors'!$B$10:$B$34,D17,'3. Factors'!$C$10:$C$34,"Opportunity",'3. Factors'!$J$10:$J$34,"Yes")&gt;0),AND(B17="ST",COUNTIFS('3. Factors'!$B$10:$B$34,C17,'3. Factors'!$C$10:$C$34,"Strength",'3. Factors'!$J$10:$J$34,"Yes")&gt;0,COUNTIFS('3. Factors'!$B$10:$B$34,D17,'3. Factors'!$C$10:$C$34,"Threat",'3. Factors'!$J$10:$J$34,"Yes")&gt;0),AND(B17="WO",COUNTIFS('3. Factors'!$B$10:$B$34,C17,'3. Factors'!$C$10:$C$34,"Weakness",'3. Factors'!$J$10:$J$34,"Yes")&gt;0,COUNTIFS('3. Factors'!$B$10:$B$34,D17,'3. Factors'!$C$10:$C$34,"Opportunity",'3. Factors'!$J$10:$J$34,"Yes")&gt;0),AND(B17="WT",COUNTIFS('3. Factors'!$B$10:$B$34,C17,'3. Factors'!$C$10:$C$34,"Weakness",'3. Factors'!$J$10:$J$34,"Yes")&gt;0,COUNTIFS('3. Factors'!$B$10:$B$34,D17,'3. Factors'!$C$10:$C$34,"Threat",'3. Factors'!$J$10:$J$34,"Yes")&gt;0)),"Valid","Check match"))</f>
        <v/>
      </c>
      <c r="F17" s="18" t="str">
        <f t="shared" si="0"/>
        <v/>
      </c>
      <c r="G17" s="24"/>
      <c r="H17" s="24"/>
      <c r="I17" s="24"/>
      <c r="J17" s="18" t="str">
        <f t="shared" si="1"/>
        <v/>
      </c>
      <c r="K17" s="21" t="str">
        <f t="shared" si="2"/>
        <v/>
      </c>
      <c r="L17" s="1"/>
      <c r="M17" s="1"/>
      <c r="N17" s="1"/>
    </row>
    <row r="18" spans="1:14" ht="30.6" customHeight="1">
      <c r="A18" s="15">
        <v>10</v>
      </c>
      <c r="B18" s="24"/>
      <c r="C18" s="24"/>
      <c r="D18" s="24"/>
      <c r="E18" s="18" t="str">
        <f>IF(OR(B18="",C18="",D18=""),"",IF(OR(AND(B18="SO",COUNTIFS('3. Factors'!$B$10:$B$34,C18,'3. Factors'!$C$10:$C$34,"Strength",'3. Factors'!$J$10:$J$34,"Yes")&gt;0,COUNTIFS('3. Factors'!$B$10:$B$34,D18,'3. Factors'!$C$10:$C$34,"Opportunity",'3. Factors'!$J$10:$J$34,"Yes")&gt;0),AND(B18="ST",COUNTIFS('3. Factors'!$B$10:$B$34,C18,'3. Factors'!$C$10:$C$34,"Strength",'3. Factors'!$J$10:$J$34,"Yes")&gt;0,COUNTIFS('3. Factors'!$B$10:$B$34,D18,'3. Factors'!$C$10:$C$34,"Threat",'3. Factors'!$J$10:$J$34,"Yes")&gt;0),AND(B18="WO",COUNTIFS('3. Factors'!$B$10:$B$34,C18,'3. Factors'!$C$10:$C$34,"Weakness",'3. Factors'!$J$10:$J$34,"Yes")&gt;0,COUNTIFS('3. Factors'!$B$10:$B$34,D18,'3. Factors'!$C$10:$C$34,"Opportunity",'3. Factors'!$J$10:$J$34,"Yes")&gt;0),AND(B18="WT",COUNTIFS('3. Factors'!$B$10:$B$34,C18,'3. Factors'!$C$10:$C$34,"Weakness",'3. Factors'!$J$10:$J$34,"Yes")&gt;0,COUNTIFS('3. Factors'!$B$10:$B$34,D18,'3. Factors'!$C$10:$C$34,"Threat",'3. Factors'!$J$10:$J$34,"Yes")&gt;0)),"Valid","Check match"))</f>
        <v/>
      </c>
      <c r="F18" s="18" t="str">
        <f t="shared" si="0"/>
        <v/>
      </c>
      <c r="G18" s="24"/>
      <c r="H18" s="24"/>
      <c r="I18" s="24"/>
      <c r="J18" s="18" t="str">
        <f t="shared" si="1"/>
        <v/>
      </c>
      <c r="K18" s="21" t="str">
        <f t="shared" si="2"/>
        <v/>
      </c>
      <c r="L18" s="1"/>
      <c r="M18" s="1"/>
      <c r="N18" s="1"/>
    </row>
    <row r="19" spans="1:14" ht="30.6" customHeight="1">
      <c r="A19" s="15">
        <v>11</v>
      </c>
      <c r="B19" s="24"/>
      <c r="C19" s="24"/>
      <c r="D19" s="24"/>
      <c r="E19" s="18" t="str">
        <f>IF(OR(B19="",C19="",D19=""),"",IF(OR(AND(B19="SO",COUNTIFS('3. Factors'!$B$10:$B$34,C19,'3. Factors'!$C$10:$C$34,"Strength",'3. Factors'!$J$10:$J$34,"Yes")&gt;0,COUNTIFS('3. Factors'!$B$10:$B$34,D19,'3. Factors'!$C$10:$C$34,"Opportunity",'3. Factors'!$J$10:$J$34,"Yes")&gt;0),AND(B19="ST",COUNTIFS('3. Factors'!$B$10:$B$34,C19,'3. Factors'!$C$10:$C$34,"Strength",'3. Factors'!$J$10:$J$34,"Yes")&gt;0,COUNTIFS('3. Factors'!$B$10:$B$34,D19,'3. Factors'!$C$10:$C$34,"Threat",'3. Factors'!$J$10:$J$34,"Yes")&gt;0),AND(B19="WO",COUNTIFS('3. Factors'!$B$10:$B$34,C19,'3. Factors'!$C$10:$C$34,"Weakness",'3. Factors'!$J$10:$J$34,"Yes")&gt;0,COUNTIFS('3. Factors'!$B$10:$B$34,D19,'3. Factors'!$C$10:$C$34,"Opportunity",'3. Factors'!$J$10:$J$34,"Yes")&gt;0),AND(B19="WT",COUNTIFS('3. Factors'!$B$10:$B$34,C19,'3. Factors'!$C$10:$C$34,"Weakness",'3. Factors'!$J$10:$J$34,"Yes")&gt;0,COUNTIFS('3. Factors'!$B$10:$B$34,D19,'3. Factors'!$C$10:$C$34,"Threat",'3. Factors'!$J$10:$J$34,"Yes")&gt;0)),"Valid","Check match"))</f>
        <v/>
      </c>
      <c r="F19" s="18" t="str">
        <f t="shared" si="0"/>
        <v/>
      </c>
      <c r="G19" s="24"/>
      <c r="H19" s="24"/>
      <c r="I19" s="24"/>
      <c r="J19" s="18" t="str">
        <f t="shared" si="1"/>
        <v/>
      </c>
      <c r="K19" s="21" t="str">
        <f t="shared" si="2"/>
        <v/>
      </c>
      <c r="L19" s="1"/>
      <c r="M19" s="1"/>
      <c r="N19" s="1"/>
    </row>
    <row r="20" spans="1:14" ht="30.6" customHeight="1">
      <c r="A20" s="16">
        <v>12</v>
      </c>
      <c r="B20" s="25"/>
      <c r="C20" s="25"/>
      <c r="D20" s="25"/>
      <c r="E20" s="19" t="str">
        <f>IF(OR(B20="",C20="",D20=""),"",IF(OR(AND(B20="SO",COUNTIFS('3. Factors'!$B$10:$B$34,C20,'3. Factors'!$C$10:$C$34,"Strength",'3. Factors'!$J$10:$J$34,"Yes")&gt;0,COUNTIFS('3. Factors'!$B$10:$B$34,D20,'3. Factors'!$C$10:$C$34,"Opportunity",'3. Factors'!$J$10:$J$34,"Yes")&gt;0),AND(B20="ST",COUNTIFS('3. Factors'!$B$10:$B$34,C20,'3. Factors'!$C$10:$C$34,"Strength",'3. Factors'!$J$10:$J$34,"Yes")&gt;0,COUNTIFS('3. Factors'!$B$10:$B$34,D20,'3. Factors'!$C$10:$C$34,"Threat",'3. Factors'!$J$10:$J$34,"Yes")&gt;0),AND(B20="WO",COUNTIFS('3. Factors'!$B$10:$B$34,C20,'3. Factors'!$C$10:$C$34,"Weakness",'3. Factors'!$J$10:$J$34,"Yes")&gt;0,COUNTIFS('3. Factors'!$B$10:$B$34,D20,'3. Factors'!$C$10:$C$34,"Opportunity",'3. Factors'!$J$10:$J$34,"Yes")&gt;0),AND(B20="WT",COUNTIFS('3. Factors'!$B$10:$B$34,C20,'3. Factors'!$C$10:$C$34,"Weakness",'3. Factors'!$J$10:$J$34,"Yes")&gt;0,COUNTIFS('3. Factors'!$B$10:$B$34,D20,'3. Factors'!$C$10:$C$34,"Threat",'3. Factors'!$J$10:$J$34,"Yes")&gt;0)),"Valid","Check match"))</f>
        <v/>
      </c>
      <c r="F20" s="19" t="str">
        <f t="shared" si="0"/>
        <v/>
      </c>
      <c r="G20" s="25"/>
      <c r="H20" s="25"/>
      <c r="I20" s="25"/>
      <c r="J20" s="19" t="str">
        <f t="shared" si="1"/>
        <v/>
      </c>
      <c r="K20" s="22" t="str">
        <f t="shared" si="2"/>
        <v/>
      </c>
      <c r="L20" s="1"/>
      <c r="M20" s="1"/>
      <c r="N20" s="1"/>
    </row>
    <row r="21" spans="1:14" ht="30.6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ht="30.6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ht="30.6" customHeight="1">
      <c r="A23" s="46" t="s">
        <v>264</v>
      </c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1"/>
      <c r="M23" s="1"/>
      <c r="N23" s="1"/>
    </row>
    <row r="24" spans="1:14" ht="30.6" customHeight="1">
      <c r="A24" s="13" t="s">
        <v>173</v>
      </c>
      <c r="B24" s="13" t="s">
        <v>265</v>
      </c>
      <c r="C24" s="13"/>
      <c r="D24" s="13"/>
      <c r="E24" s="13"/>
      <c r="F24" s="13"/>
      <c r="G24" s="13" t="s">
        <v>266</v>
      </c>
      <c r="H24" s="13"/>
      <c r="I24" s="13"/>
      <c r="J24" s="13"/>
      <c r="K24" s="13" t="s">
        <v>182</v>
      </c>
      <c r="L24" s="1"/>
      <c r="M24" s="1"/>
      <c r="N24" s="1"/>
    </row>
    <row r="25" spans="1:14" ht="30.6" customHeight="1">
      <c r="A25" s="24">
        <v>1</v>
      </c>
      <c r="B25" s="45" t="s">
        <v>267</v>
      </c>
      <c r="C25" s="45"/>
      <c r="D25" s="45"/>
      <c r="E25" s="45"/>
      <c r="F25" s="45"/>
      <c r="G25" s="45" t="s">
        <v>268</v>
      </c>
      <c r="H25" s="45"/>
      <c r="I25" s="45"/>
      <c r="J25" s="45"/>
      <c r="K25" s="24" t="s">
        <v>269</v>
      </c>
      <c r="L25" s="1"/>
      <c r="M25" s="1"/>
      <c r="N25" s="1"/>
    </row>
    <row r="26" spans="1:14" ht="30.6" customHeight="1">
      <c r="A26" s="24">
        <v>2</v>
      </c>
      <c r="B26" s="45" t="s">
        <v>270</v>
      </c>
      <c r="C26" s="45"/>
      <c r="D26" s="45"/>
      <c r="E26" s="45"/>
      <c r="F26" s="45"/>
      <c r="G26" s="45" t="s">
        <v>271</v>
      </c>
      <c r="H26" s="45"/>
      <c r="I26" s="45"/>
      <c r="J26" s="45"/>
      <c r="K26" s="24" t="s">
        <v>272</v>
      </c>
      <c r="L26" s="1"/>
      <c r="M26" s="1"/>
      <c r="N26" s="1"/>
    </row>
    <row r="27" spans="1:14" ht="30.6" customHeight="1">
      <c r="A27" s="24">
        <v>3</v>
      </c>
      <c r="B27" s="45" t="s">
        <v>273</v>
      </c>
      <c r="C27" s="45"/>
      <c r="D27" s="45"/>
      <c r="E27" s="45"/>
      <c r="F27" s="45"/>
      <c r="G27" s="45" t="s">
        <v>274</v>
      </c>
      <c r="H27" s="45"/>
      <c r="I27" s="45"/>
      <c r="J27" s="45"/>
      <c r="K27" s="24" t="s">
        <v>275</v>
      </c>
      <c r="L27" s="1"/>
      <c r="M27" s="1"/>
      <c r="N27" s="1"/>
    </row>
    <row r="28" spans="1:14" ht="30.6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4" ht="30.6" customHeight="1">
      <c r="A29" s="37" t="s">
        <v>276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1"/>
      <c r="M29" s="1"/>
      <c r="N29" s="1"/>
    </row>
  </sheetData>
  <mergeCells count="13">
    <mergeCell ref="B27:F27"/>
    <mergeCell ref="G27:J27"/>
    <mergeCell ref="A29:K29"/>
    <mergeCell ref="A1:K1"/>
    <mergeCell ref="A3:K3"/>
    <mergeCell ref="A5:K5"/>
    <mergeCell ref="A6:K6"/>
    <mergeCell ref="A7:K7"/>
    <mergeCell ref="A23:K23"/>
    <mergeCell ref="B25:F25"/>
    <mergeCell ref="G25:J25"/>
    <mergeCell ref="B26:F26"/>
    <mergeCell ref="G26:J26"/>
  </mergeCells>
  <conditionalFormatting sqref="E9:E20">
    <cfRule type="expression" dxfId="4" priority="1">
      <formula>E9="Valid"</formula>
    </cfRule>
    <cfRule type="expression" dxfId="3" priority="2">
      <formula>E9="Check match"</formula>
    </cfRule>
  </conditionalFormatting>
  <conditionalFormatting sqref="K9:K20">
    <cfRule type="expression" dxfId="2" priority="3">
      <formula>K9="Prioritize"</formula>
    </cfRule>
    <cfRule type="expression" dxfId="1" priority="4">
      <formula>K9="Evaluate"</formula>
    </cfRule>
    <cfRule type="expression" dxfId="0" priority="5">
      <formula>K9="Postpone"</formula>
    </cfRule>
  </conditionalFormatting>
  <dataValidations count="5">
    <dataValidation type="list" allowBlank="1" showInputMessage="1" showErrorMessage="1" errorTitle="Invalid match" error="Select SO, ST, WO, or WT." promptTitle="TOWS Match" prompt="SO: capture; ST: protect; WO: improve; WT: reduce exposure." sqref="B9:B20" xr:uid="{00000000-0002-0000-0400-000000000000}">
      <formula1>"SO,ST,WO,WT"</formula1>
    </dataValidation>
    <dataValidation type="list" allowBlank="1" showInputMessage="1" showErrorMessage="1" errorTitle="Invalid factor" error="Select an internal factor from the list." sqref="C9:C20" xr:uid="{00000000-0002-0000-0400-000001000000}">
      <formula1>$M$9:$M$20</formula1>
    </dataValidation>
    <dataValidation type="list" allowBlank="1" showInputMessage="1" showErrorMessage="1" errorTitle="Invalid factor" error="Select an external factor from the list." sqref="D9:D20" xr:uid="{00000000-0002-0000-0400-000002000000}">
      <formula1>$N$9:$N$20</formula1>
    </dataValidation>
    <dataValidation type="whole" allowBlank="1" showInputMessage="1" showErrorMessage="1" errorTitle="Invalid value" error="Use whole numbers from 1 to 5 only." promptTitle="Scale 1 to 5" prompt="Enter a whole number from 1 to 5." sqref="H9:I20" xr:uid="{00000000-0002-0000-0400-000003000000}">
      <formula1>1</formula1>
      <formula2>5</formula2>
    </dataValidation>
    <dataValidation type="custom" allowBlank="1" showErrorMessage="1" errorTitle="Calculated cell" error="This cell is calculated automatically. Edit only the blue input cells." sqref="A9:A20 J9:K20 E9:F20" xr:uid="{00000000-0002-0000-0400-000004000000}">
      <formula1>FALSE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1. Instructions</vt:lpstr>
      <vt:lpstr>2. Glossary</vt:lpstr>
      <vt:lpstr>3. Factors</vt:lpstr>
      <vt:lpstr>4. SWOT Matrix</vt:lpstr>
      <vt:lpstr>5. TOWS Matrix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Jairo Gelvez</cp:lastModifiedBy>
  <dcterms:modified xsi:type="dcterms:W3CDTF">2026-08-18T23:33:26Z</dcterms:modified>
</cp:coreProperties>
</file>