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7DEEF328-20B1-4BE9-BB56-9540CB15B5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 Instrucciones" sheetId="1" r:id="rId1"/>
    <sheet name="2. Glosario" sheetId="2" r:id="rId2"/>
    <sheet name="3. Tablero Heijunk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3" l="1"/>
  <c r="F56" i="3"/>
  <c r="G55" i="3"/>
  <c r="F55" i="3"/>
  <c r="G54" i="3"/>
  <c r="F54" i="3"/>
  <c r="G53" i="3"/>
  <c r="F53" i="3"/>
  <c r="G52" i="3"/>
  <c r="F52" i="3"/>
  <c r="G51" i="3"/>
  <c r="F51" i="3"/>
  <c r="G50" i="3"/>
  <c r="F50" i="3"/>
  <c r="G49" i="3"/>
  <c r="F49" i="3"/>
  <c r="G48" i="3"/>
  <c r="F48" i="3"/>
  <c r="G47" i="3"/>
  <c r="F47" i="3"/>
  <c r="G46" i="3"/>
  <c r="F46" i="3"/>
  <c r="G45" i="3"/>
  <c r="F45" i="3"/>
  <c r="G44" i="3"/>
  <c r="F44" i="3"/>
  <c r="G43" i="3"/>
  <c r="F43" i="3"/>
  <c r="G42" i="3"/>
  <c r="F42" i="3"/>
  <c r="G41" i="3"/>
  <c r="F41" i="3"/>
  <c r="G40" i="3"/>
  <c r="F40" i="3"/>
  <c r="G39" i="3"/>
  <c r="F39" i="3"/>
  <c r="G38" i="3"/>
  <c r="F38" i="3"/>
  <c r="G37" i="3"/>
  <c r="F37" i="3"/>
  <c r="G36" i="3"/>
  <c r="L31" i="3" s="1"/>
  <c r="F36" i="3"/>
  <c r="G35" i="3"/>
  <c r="F35" i="3"/>
  <c r="G34" i="3"/>
  <c r="M16" i="3" s="1"/>
  <c r="P16" i="3" s="1"/>
  <c r="F34" i="3"/>
  <c r="J33" i="3"/>
  <c r="G33" i="3"/>
  <c r="L30" i="3" s="1"/>
  <c r="M30" i="3" s="1"/>
  <c r="F33" i="3"/>
  <c r="O32" i="3"/>
  <c r="L32" i="3"/>
  <c r="J32" i="3"/>
  <c r="K32" i="3" s="1"/>
  <c r="G32" i="3"/>
  <c r="L29" i="3" s="1"/>
  <c r="F32" i="3"/>
  <c r="J31" i="3"/>
  <c r="G31" i="3"/>
  <c r="F31" i="3"/>
  <c r="J30" i="3"/>
  <c r="K30" i="3" s="1"/>
  <c r="G30" i="3"/>
  <c r="F30" i="3"/>
  <c r="J29" i="3"/>
  <c r="K29" i="3" s="1"/>
  <c r="G29" i="3"/>
  <c r="L28" i="3" s="1"/>
  <c r="F29" i="3"/>
  <c r="J28" i="3"/>
  <c r="G28" i="3"/>
  <c r="F28" i="3"/>
  <c r="L27" i="3"/>
  <c r="J27" i="3"/>
  <c r="K27" i="3" s="1"/>
  <c r="G27" i="3"/>
  <c r="F27" i="3"/>
  <c r="J23" i="3"/>
  <c r="D23" i="3"/>
  <c r="C23" i="3"/>
  <c r="J22" i="3"/>
  <c r="D22" i="3"/>
  <c r="C22" i="3"/>
  <c r="K21" i="3"/>
  <c r="J21" i="3"/>
  <c r="D21" i="3"/>
  <c r="C21" i="3"/>
  <c r="M20" i="3"/>
  <c r="L20" i="3"/>
  <c r="J20" i="3"/>
  <c r="K20" i="3" s="1"/>
  <c r="D20" i="3"/>
  <c r="C20" i="3"/>
  <c r="J19" i="3"/>
  <c r="M19" i="3" s="1"/>
  <c r="D19" i="3"/>
  <c r="C19" i="3"/>
  <c r="J18" i="3"/>
  <c r="D18" i="3"/>
  <c r="C18" i="3"/>
  <c r="K17" i="3"/>
  <c r="J17" i="3"/>
  <c r="D17" i="3"/>
  <c r="C17" i="3"/>
  <c r="L16" i="3"/>
  <c r="J16" i="3"/>
  <c r="K16" i="3" s="1"/>
  <c r="D16" i="3"/>
  <c r="J15" i="3"/>
  <c r="M15" i="3" s="1"/>
  <c r="D15" i="3"/>
  <c r="J14" i="3"/>
  <c r="D14" i="3"/>
  <c r="B10" i="3"/>
  <c r="P6" i="3"/>
  <c r="F6" i="3"/>
  <c r="C15" i="3" s="1"/>
  <c r="M27" i="3" l="1"/>
  <c r="O31" i="3"/>
  <c r="P20" i="3"/>
  <c r="N29" i="3"/>
  <c r="M29" i="3"/>
  <c r="N32" i="3"/>
  <c r="N17" i="3"/>
  <c r="N21" i="3"/>
  <c r="P22" i="3"/>
  <c r="O29" i="3"/>
  <c r="C14" i="3"/>
  <c r="K15" i="3"/>
  <c r="P15" i="3" s="1"/>
  <c r="N16" i="3"/>
  <c r="K19" i="3"/>
  <c r="P19" i="3" s="1"/>
  <c r="N20" i="3"/>
  <c r="K23" i="3"/>
  <c r="N23" i="3" s="1"/>
  <c r="N27" i="3"/>
  <c r="N30" i="3"/>
  <c r="L15" i="3"/>
  <c r="N15" i="3" s="1"/>
  <c r="O16" i="3"/>
  <c r="L19" i="3"/>
  <c r="N19" i="3" s="1"/>
  <c r="O20" i="3"/>
  <c r="L23" i="3"/>
  <c r="O27" i="3"/>
  <c r="O30" i="3"/>
  <c r="O33" i="3"/>
  <c r="I11" i="3"/>
  <c r="H6" i="3"/>
  <c r="N6" i="3" s="1"/>
  <c r="M23" i="3"/>
  <c r="P23" i="3" s="1"/>
  <c r="J6" i="3"/>
  <c r="E9" i="3" s="1"/>
  <c r="K14" i="3"/>
  <c r="K18" i="3"/>
  <c r="O18" i="3" s="1"/>
  <c r="K22" i="3"/>
  <c r="M32" i="3"/>
  <c r="L6" i="3"/>
  <c r="L14" i="3"/>
  <c r="N14" i="3" s="1"/>
  <c r="O15" i="3"/>
  <c r="L18" i="3"/>
  <c r="N18" i="3" s="1"/>
  <c r="O19" i="3"/>
  <c r="L22" i="3"/>
  <c r="N22" i="3" s="1"/>
  <c r="O23" i="3"/>
  <c r="M14" i="3"/>
  <c r="P14" i="3" s="1"/>
  <c r="M18" i="3"/>
  <c r="M22" i="3"/>
  <c r="K28" i="3"/>
  <c r="O28" i="3" s="1"/>
  <c r="K31" i="3"/>
  <c r="I9" i="3"/>
  <c r="M17" i="3"/>
  <c r="P18" i="3"/>
  <c r="N28" i="3"/>
  <c r="N31" i="3"/>
  <c r="C16" i="3"/>
  <c r="L17" i="3"/>
  <c r="L21" i="3"/>
  <c r="O22" i="3"/>
  <c r="M28" i="3"/>
  <c r="M31" i="3"/>
  <c r="M21" i="3"/>
  <c r="K33" i="3"/>
  <c r="N33" i="3" s="1"/>
  <c r="L33" i="3"/>
  <c r="M33" i="3" s="1"/>
  <c r="O14" i="3" l="1"/>
  <c r="P17" i="3"/>
  <c r="O17" i="3"/>
  <c r="M9" i="3"/>
  <c r="P21" i="3"/>
  <c r="O21" i="3"/>
</calcChain>
</file>

<file path=xl/sharedStrings.xml><?xml version="1.0" encoding="utf-8"?>
<sst xmlns="http://schemas.openxmlformats.org/spreadsheetml/2006/main" count="326" uniqueCount="261">
  <si>
    <t>Plantilla de Tablero Heijunka | Instrucciones</t>
  </si>
  <si>
    <t>Objetivo: nivelar volumen y mezcla con una secuencia simple, visible y fácil de mantener.</t>
  </si>
  <si>
    <t>Cómo usar esta plantilla</t>
  </si>
  <si>
    <t>Paso</t>
  </si>
  <si>
    <t>Qué hacer</t>
  </si>
  <si>
    <t>Dónde hacerlo</t>
  </si>
  <si>
    <t>Resultado esperado</t>
  </si>
  <si>
    <t>1</t>
  </si>
  <si>
    <t>Lee esta hoja completa y revisa el glosario antes de editar.</t>
  </si>
  <si>
    <t>Hoja 1 y Hoja 2</t>
  </si>
  <si>
    <t>Comprender la lógica de captura y cálculo.</t>
  </si>
  <si>
    <t>2</t>
  </si>
  <si>
    <t>En la Hoja 3 reemplaza la configuración, productos/familias y la lista de días/turnos del ejemplo por tus datos reales. No necesitas crear nuevas hojas.</t>
  </si>
  <si>
    <t>Configuración, Productos/Familias y Días/turnos</t>
  </si>
  <si>
    <t>Periodo, capacidad y demanda propios.</t>
  </si>
  <si>
    <t>3</t>
  </si>
  <si>
    <t>Define tus productos o familias y su demanda del periodo.</t>
  </si>
  <si>
    <t>Productos o familias</t>
  </si>
  <si>
    <t>Mezcla objetivo y bloques requeridos.</t>
  </si>
  <si>
    <t>4</t>
  </si>
  <si>
    <t>Construye la secuencia: selecciona día/turno y producto/familia, y registra la cantidad planificada por intervalo.</t>
  </si>
  <si>
    <t>Secuencia Heijunka</t>
  </si>
  <si>
    <t>Distribución visible de volumen y mezcla.</t>
  </si>
  <si>
    <t>5</t>
  </si>
  <si>
    <t>Durante la operación registra la cantidad real y una observación cuando exista una desviación.</t>
  </si>
  <si>
    <t>Comparación plan vs. real.</t>
  </si>
  <si>
    <t>6</t>
  </si>
  <si>
    <t>Revisa los resúmenes automáticos para detectar sobreasignación, faltantes o incumplimientos.</t>
  </si>
  <si>
    <t>Resúmenes automáticos</t>
  </si>
  <si>
    <t>Decidir qué ajustar en el siguiente periodo.</t>
  </si>
  <si>
    <t>Qué puedes editar y qué conviene conservar</t>
  </si>
  <si>
    <t>Elemento</t>
  </si>
  <si>
    <t>Acción recomendada</t>
  </si>
  <si>
    <t>Importante</t>
  </si>
  <si>
    <t>Celdas azul claro</t>
  </si>
  <si>
    <t>Son celdas de captura. Sustituye el ejemplo por tus datos.</t>
  </si>
  <si>
    <t>Puedes editarlas libremente.</t>
  </si>
  <si>
    <t>Celdas con fórmulas</t>
  </si>
  <si>
    <t>No las borres ni sobrescribas salvo que sepas modificar fórmulas.</t>
  </si>
  <si>
    <t>Calculan mezcla, bloques, desviaciones y resúmenes.</t>
  </si>
  <si>
    <t>Datos del ejemplo</t>
  </si>
  <si>
    <t>Borra o reemplaza A, B, C, los días/turnos y los 10 intervalos del ejemplo.</t>
  </si>
  <si>
    <t>No insertes hojas nuevas; reutiliza la misma estructura.</t>
  </si>
  <si>
    <t>Productos/familias y días/turnos</t>
  </si>
  <si>
    <t>Define hasta 10 productos o familias y hasta 7 etiquetas de día/turno.</t>
  </si>
  <si>
    <t>Estas listas alimentan los desplegables de la secuencia.</t>
  </si>
  <si>
    <t>Intervalos</t>
  </si>
  <si>
    <t>La plantilla admite hasta 30 intervalos en la secuencia.</t>
  </si>
  <si>
    <t>Si usas menos, deja las filas restantes vacías.</t>
  </si>
  <si>
    <t>Cantidad real</t>
  </si>
  <si>
    <t>Déjala vacía hasta ejecutar el intervalo.</t>
  </si>
  <si>
    <t>El estado queda como Pendiente mientras no exista dato real.</t>
  </si>
  <si>
    <t>Cómo interpretar los resultados</t>
  </si>
  <si>
    <t>Indicador</t>
  </si>
  <si>
    <t>Interpretación</t>
  </si>
  <si>
    <t>Qué revisar si hay problema</t>
  </si>
  <si>
    <t>Demanda total</t>
  </si>
  <si>
    <t>Suma de la demanda registrada para todas las familias.</t>
  </si>
  <si>
    <t>Datos de demanda del periodo.</t>
  </si>
  <si>
    <t>Capacidad total</t>
  </si>
  <si>
    <t>Capacidad por intervalo × número de intervalos disponibles.</t>
  </si>
  <si>
    <t>Cantidad por bloque o número de intervalos.</t>
  </si>
  <si>
    <t>Carga de capacidad</t>
  </si>
  <si>
    <t>Demanda total ÷ capacidad total.</t>
  </si>
  <si>
    <t>Si supera 100 %, la demanda excede la capacidad declarada.</t>
  </si>
  <si>
    <t>Plan asignado</t>
  </si>
  <si>
    <t>Cantidad total programada en la secuencia.</t>
  </si>
  <si>
    <t>Debe acercarse a la demanda total sin sobreasignar.</t>
  </si>
  <si>
    <t>Gap plan-demanda</t>
  </si>
  <si>
    <t>Plan asignado menos demanda total.</t>
  </si>
  <si>
    <t>0 es el objetivo; positivo = exceso, negativo = faltante.</t>
  </si>
  <si>
    <t>Cumplimiento real</t>
  </si>
  <si>
    <t>Producción real acumulada ÷ plan asignado.</t>
  </si>
  <si>
    <t>Úsalo durante la ejecución, no antes.</t>
  </si>
  <si>
    <t>Alertas de validación</t>
  </si>
  <si>
    <t>DATOS OK = captura coherente; FALTA INFORMACIÓN = falta un dato base; REVISAR DATOS = existe un valor inválido o inconsistente; REVISAR PLAN = el plan no cubre exactamente la demanda; REVISAR = la producción real difiere del plan.</t>
  </si>
  <si>
    <t>Corrige la captura o el plan antes de tomar decisiones con los resúmenes.</t>
  </si>
  <si>
    <t>Nota de uso: esta es una plantilla básica-intermedia. Sirve para realizar una primera nivelación y seguimiento operativo, pero no reemplaza un sistema avanzado de programación, optimización de secuencias, capacidad finita o planificación de materiales.</t>
  </si>
  <si>
    <t>Glosario de la plantilla Heijunka</t>
  </si>
  <si>
    <t>Definiciones prácticas de todos los términos utilizados en la plantilla.</t>
  </si>
  <si>
    <t>Término</t>
  </si>
  <si>
    <t>Definición simple</t>
  </si>
  <si>
    <t>Cómo se usa en la plantilla</t>
  </si>
  <si>
    <t>Ejemplo</t>
  </si>
  <si>
    <t>Heijunka</t>
  </si>
  <si>
    <t>Nivelación del volumen y la mezcla de producción a lo largo del tiempo.</t>
  </si>
  <si>
    <t>Es la lógica que guía la secuencia por intervalos.</t>
  </si>
  <si>
    <t>Alternar A, B y C en lugar de producir grandes bloques.</t>
  </si>
  <si>
    <t>Nivelación de volumen</t>
  </si>
  <si>
    <t>Distribuir de forma más regular cuánto se produce por periodo o intervalo.</t>
  </si>
  <si>
    <t>Se compara demanda, capacidad y cantidades planificadas.</t>
  </si>
  <si>
    <t>20 unidades por día en vez de 40, 10, 30, 5 y 15.</t>
  </si>
  <si>
    <t>Nivelación de mezcla</t>
  </si>
  <si>
    <t>Distribuir diferentes productos o familias dentro de los intervalos disponibles.</t>
  </si>
  <si>
    <t>Se registra qué familia ocupa cada intervalo.</t>
  </si>
  <si>
    <t>A-B-A-C-A-B-A-C-A-B.</t>
  </si>
  <si>
    <t>Periodo</t>
  </si>
  <si>
    <t>Horizonte que se desea analizar y nivelar.</t>
  </si>
  <si>
    <t>Dato de configuración.</t>
  </si>
  <si>
    <t>Semana 1.</t>
  </si>
  <si>
    <t>Intervalo</t>
  </si>
  <si>
    <t>Bloque de tiempo o capacidad usado para organizar la secuencia.</t>
  </si>
  <si>
    <t>Cada fila de la secuencia representa un intervalo.</t>
  </si>
  <si>
    <t>Bloque de 10 unidades.</t>
  </si>
  <si>
    <t>Capacidad por intervalo</t>
  </si>
  <si>
    <t>Cantidad que el proceso puede producir en un intervalo bajo las condiciones definidas.</t>
  </si>
  <si>
    <t>Se usa para calcular capacidad total y bloques requeridos.</t>
  </si>
  <si>
    <t>10 unidades.</t>
  </si>
  <si>
    <t>Intervalos disponibles</t>
  </si>
  <si>
    <t>Número de bloques que se pueden utilizar durante el periodo.</t>
  </si>
  <si>
    <t>Multiplica la capacidad por intervalo para estimar capacidad total.</t>
  </si>
  <si>
    <t>10 intervalos.</t>
  </si>
  <si>
    <t>Capacidad por intervalo multiplicada por los intervalos disponibles.</t>
  </si>
  <si>
    <t>Indicador automático.</t>
  </si>
  <si>
    <t>10 × 10 = 100 unidades.</t>
  </si>
  <si>
    <t>Producto/familia</t>
  </si>
  <si>
    <t>Producto individual o grupo de referencias con características productivas similares.</t>
  </si>
  <si>
    <t>Unidad de análisis para demanda, mezcla y secuencia.</t>
  </si>
  <si>
    <t>A, B, C o familia Panes básicos.</t>
  </si>
  <si>
    <t>Demanda del periodo</t>
  </si>
  <si>
    <t>Cantidad requerida de cada producto o familia durante el horizonte analizado.</t>
  </si>
  <si>
    <t>Dato principal de la tabla de familias.</t>
  </si>
  <si>
    <t>A = 50 unidades.</t>
  </si>
  <si>
    <t>Mezcla objetivo</t>
  </si>
  <si>
    <t>Participación de cada producto o familia sobre la demanda total.</t>
  </si>
  <si>
    <t>Se calcula automáticamente.</t>
  </si>
  <si>
    <t>A = 50 % de 100 unidades.</t>
  </si>
  <si>
    <t>Bloques requeridos</t>
  </si>
  <si>
    <t>Número aproximado de intervalos necesarios para atender la demanda de una familia.</t>
  </si>
  <si>
    <t>Se calcula con demanda ÷ capacidad por intervalo, redondeando hacia arriba.</t>
  </si>
  <si>
    <t>50 ÷ 10 = 5 bloques.</t>
  </si>
  <si>
    <t>Tiempo de cambio</t>
  </si>
  <si>
    <t>Minutos necesarios para pasar de una referencia o familia a otra.</t>
  </si>
  <si>
    <t>Dato de apoyo para evaluar si una secuencia es viable.</t>
  </si>
  <si>
    <t>5 minutos.</t>
  </si>
  <si>
    <t>Cantidad planificada</t>
  </si>
  <si>
    <t>Volumen que se espera producir en un intervalo.</t>
  </si>
  <si>
    <t>Dato de captura en la secuencia.</t>
  </si>
  <si>
    <t>Volumen realmente producido durante el intervalo.</t>
  </si>
  <si>
    <t>Se registra después de ejecutar el trabajo.</t>
  </si>
  <si>
    <t>9 unidades.</t>
  </si>
  <si>
    <t>Desviación</t>
  </si>
  <si>
    <t>Diferencia entre cantidad real y planificada.</t>
  </si>
  <si>
    <t>9 - 10 = -1.</t>
  </si>
  <si>
    <t>Suma de todas las cantidades programadas en la secuencia.</t>
  </si>
  <si>
    <t>Indicador y resumen automático.</t>
  </si>
  <si>
    <t>100 unidades.</t>
  </si>
  <si>
    <t>Diferencia entre lo programado y la demanda.</t>
  </si>
  <si>
    <t>Ayuda a detectar faltantes o sobreasignación.</t>
  </si>
  <si>
    <t>100 - 100 = 0.</t>
  </si>
  <si>
    <t>Demanda total dividida por capacidad total.</t>
  </si>
  <si>
    <t>Muestra qué proporción de la capacidad declarada exige la demanda.</t>
  </si>
  <si>
    <t>100 ÷ 100 = 100 %.</t>
  </si>
  <si>
    <t>Producción real acumulada dividida por el plan asignado.</t>
  </si>
  <si>
    <t>Indicador de seguimiento operativo.</t>
  </si>
  <si>
    <t>90 ÷ 100 = 90 %.</t>
  </si>
  <si>
    <t>Estado</t>
  </si>
  <si>
    <t>Lectura rápida del intervalo: Pendiente, OK, REVISAR DATOS, FALTA INFORMACIÓN o REVISAR.</t>
  </si>
  <si>
    <t>Se calcula automáticamente en cada fila de la secuencia.</t>
  </si>
  <si>
    <t>9 reales vs. 10 planificados = REVISAR.</t>
  </si>
  <si>
    <t>Observación</t>
  </si>
  <si>
    <t>Nota breve sobre una excepción o causa de desviación.</t>
  </si>
  <si>
    <t>Dato manual de seguimiento.</t>
  </si>
  <si>
    <t>Faltó material durante 20 minutos.</t>
  </si>
  <si>
    <t>Setup / preparación</t>
  </si>
  <si>
    <t>Actividades necesarias para cambiar una máquina, herramienta, material o configuración.</t>
  </si>
  <si>
    <t>Se refleja mediante el tiempo de cambio.</t>
  </si>
  <si>
    <t>Cambio de molde.</t>
  </si>
  <si>
    <t>SKU</t>
  </si>
  <si>
    <t>Código o referencia individual de un producto.</t>
  </si>
  <si>
    <t>Puede agruparse en familias cuando existe alta variedad.</t>
  </si>
  <si>
    <t>SKU-PAN-001.</t>
  </si>
  <si>
    <t>Día / turno</t>
  </si>
  <si>
    <t>Etiqueta del bloque operativo usado para agrupar la secuencia.</t>
  </si>
  <si>
    <t>Se define en la lista editable y alimenta el resumen por día/turno.</t>
  </si>
  <si>
    <t>Lunes, Turno 1 o Mañana.</t>
  </si>
  <si>
    <t>DATOS OK</t>
  </si>
  <si>
    <t>La captura básica es coherente. No significa que el plan ya esté balanceado.</t>
  </si>
  <si>
    <t>Aparece cuando no se detectan datos faltantes o inválidos; revisa también el Estado del plan.</t>
  </si>
  <si>
    <t>Datos válidos y secuencia capturada sin errores.</t>
  </si>
  <si>
    <t>FALTA INFORMACIÓN</t>
  </si>
  <si>
    <t>Falta uno o más datos necesarios para interpretar la plantilla con seguridad.</t>
  </si>
  <si>
    <t>Indica que debes completar configuración, productos o días/turnos.</t>
  </si>
  <si>
    <t>No se ha definido capacidad por intervalo.</t>
  </si>
  <si>
    <t>REVISAR DATOS</t>
  </si>
  <si>
    <t>Existe un dato inválido o inconsistente, como texto en cantidades, negativos, duplicados o filas incompletas.</t>
  </si>
  <si>
    <t>Impide considerar los resúmenes como confiables hasta corregir la captura.</t>
  </si>
  <si>
    <t>Producto duplicado o cantidad planificada negativa.</t>
  </si>
  <si>
    <t>REVISAR PLAN</t>
  </si>
  <si>
    <t>Los datos son válidos, pero el total planificado no coincide con la demanda total.</t>
  </si>
  <si>
    <t>Indica que debes completar o reducir la secuencia.</t>
  </si>
  <si>
    <t>Demanda 100 y plan asignado 90.</t>
  </si>
  <si>
    <t>REVISAR</t>
  </si>
  <si>
    <t>Los datos son válidos, pero la producción real no coincide con la cantidad planificada.</t>
  </si>
  <si>
    <t>Se usa en la secuencia y en el resumen por día/turno para señalar una desviación operativa.</t>
  </si>
  <si>
    <t>Plan 10 y real 9.</t>
  </si>
  <si>
    <t>Real acumulado</t>
  </si>
  <si>
    <t>Suma de las cantidades reales registradas en la secuencia.</t>
  </si>
  <si>
    <t>Aparece en el resumen del periodo y solo se muestra cuando existen datos reales válidos.</t>
  </si>
  <si>
    <t>100 unidades reales acumuladas.</t>
  </si>
  <si>
    <t>Gap plan</t>
  </si>
  <si>
    <t>Diferencia entre el plan asignado a un producto o familia y su demanda.</t>
  </si>
  <si>
    <t>Se muestra en el resumen por producto/familia.</t>
  </si>
  <si>
    <t>Plan 30 - demanda 30 = 0.</t>
  </si>
  <si>
    <t>Gap real</t>
  </si>
  <si>
    <t>Diferencia entre la producción real de un producto o familia y su demanda.</t>
  </si>
  <si>
    <t>Permite detectar exceso o faltante por mezcla.</t>
  </si>
  <si>
    <t>Real 31 - demanda 30 = +1.</t>
  </si>
  <si>
    <t>Estado de capacidad</t>
  </si>
  <si>
    <t>Comparación entre demanda total y capacidad total declarada.</t>
  </si>
  <si>
    <t>Indica capacidad disponible, completa o demanda superior a capacidad.</t>
  </si>
  <si>
    <t>Demanda 100 y capacidad 100 = Capacidad completa.</t>
  </si>
  <si>
    <t>Estado del plan</t>
  </si>
  <si>
    <t>Comparación entre el total planificado y la demanda total.</t>
  </si>
  <si>
    <t>Indica si el plan está balanceado, incompleto o excedido.</t>
  </si>
  <si>
    <t>Plan 90 y demanda 100 = REVISAR PLAN: incompleto.</t>
  </si>
  <si>
    <t>Intervalos usados</t>
  </si>
  <si>
    <t>Número de filas de la secuencia que tienen un producto o familia asignado.</t>
  </si>
  <si>
    <t>Ayuda a comprobar cuántos intervalos del periodo están siendo utilizados.</t>
  </si>
  <si>
    <t>10 intervalos usados de 10 disponibles.</t>
  </si>
  <si>
    <t>Tablero Heijunka | Nivelación de volumen y mezcla</t>
  </si>
  <si>
    <t>Ejemplo incluido: Semana 1 | Demanda 100 unidades | A=50, B=30, C=20 | 10 intervalos de 10 unidades. Reemplaza las celdas azul claro por tus datos.</t>
  </si>
  <si>
    <t>Azul claro</t>
  </si>
  <si>
    <t>= dato editable</t>
  </si>
  <si>
    <t>Cálculo</t>
  </si>
  <si>
    <t>= no sobrescribir</t>
  </si>
  <si>
    <t>Configuración del periodo</t>
  </si>
  <si>
    <t>Resumen automático del periodo</t>
  </si>
  <si>
    <t>Semana 1</t>
  </si>
  <si>
    <t>Unidad de medida</t>
  </si>
  <si>
    <t>unidades</t>
  </si>
  <si>
    <t>Validación de captura</t>
  </si>
  <si>
    <t>Días / turnos del periodo</t>
  </si>
  <si>
    <t>Resumen por producto o familia</t>
  </si>
  <si>
    <t>Producto / familia</t>
  </si>
  <si>
    <t>Tiempo de cambio (min)</t>
  </si>
  <si>
    <t>Nota</t>
  </si>
  <si>
    <t>Etiqueta</t>
  </si>
  <si>
    <t>Demanda</t>
  </si>
  <si>
    <t>Real</t>
  </si>
  <si>
    <t>Cumplimiento</t>
  </si>
  <si>
    <t>A</t>
  </si>
  <si>
    <t>Producto de mayor demanda</t>
  </si>
  <si>
    <t>Lunes</t>
  </si>
  <si>
    <t>B</t>
  </si>
  <si>
    <t>Demanda media</t>
  </si>
  <si>
    <t>Martes</t>
  </si>
  <si>
    <t>C</t>
  </si>
  <si>
    <t>Demanda menor</t>
  </si>
  <si>
    <t>Miércoles</t>
  </si>
  <si>
    <t>Jueves</t>
  </si>
  <si>
    <t>Viernes</t>
  </si>
  <si>
    <t>Secuencia Heijunka | Captura y seguimiento</t>
  </si>
  <si>
    <t>Resumen por día / turno</t>
  </si>
  <si>
    <t>Plan</t>
  </si>
  <si>
    <t>Faltó 1 unidad por ajuste de material</t>
  </si>
  <si>
    <t>Lectura del ejemplo: el plan total cumple las 100 unidades, pero el resultado real deja B en +1 y C en -1. Esto muestra por qué no basta con revisar el total producido: también conviene vigilar la mezcla por familia.</t>
  </si>
  <si>
    <t>Se recuperó 1 unidad adicional de B</t>
  </si>
  <si>
    <t>Para usar tus datos: reemplaza la configuración, las familias y la secuencia del ejemplo. Mantén las fórmulas de las columnas calculadas. Si usas menos de 30 intervalos, deja vacías las filas restantes.</t>
  </si>
  <si>
    <r>
      <rPr>
        <b/>
        <sz val="11"/>
        <color rgb="FFFFC000"/>
        <rFont val="Carlito"/>
      </rPr>
      <t>¿Quieres llevar este análisis un paso más allá?</t>
    </r>
    <r>
      <rPr>
        <sz val="11"/>
        <color theme="0"/>
        <rFont val="Carlito"/>
      </rPr>
      <t xml:space="preserve">
</t>
    </r>
    <r>
      <rPr>
        <b/>
        <sz val="11"/>
        <color theme="0"/>
        <rFont val="Carlito"/>
      </rPr>
      <t>Conoce los Sistemas Premium de InfoExperiencia: recursos prácticos diseñados para ayudarte a profundizar tus análisis, organizar mejor tu negocio y tomar decisiones con mayor claridad.</t>
    </r>
  </si>
  <si>
    <t>https://infoexperiencia.com/sistemas-premium/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</si>
</sst>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>
    <font>
      <sz val="11"/>
      <name val="Carlito"/>
    </font>
    <font>
      <b/>
      <sz val="18"/>
      <color rgb="FFFFFFFF"/>
      <name val="Carlito"/>
    </font>
    <font>
      <i/>
      <sz val="10"/>
      <color rgb="FFFFFFFF"/>
      <name val="Carlito"/>
    </font>
    <font>
      <b/>
      <sz val="12"/>
      <color rgb="FFFFFFFF"/>
      <name val="Carlito"/>
    </font>
    <font>
      <b/>
      <sz val="11"/>
      <color rgb="FFFFFFFF"/>
      <name val="Carlito"/>
    </font>
    <font>
      <sz val="11"/>
      <color rgb="FF22313F"/>
      <name val="Carlito"/>
    </font>
    <font>
      <i/>
      <sz val="11"/>
      <color rgb="FF22313F"/>
      <name val="Carlito"/>
    </font>
    <font>
      <i/>
      <sz val="11"/>
      <color rgb="FFFFFFFF"/>
      <name val="Carlito"/>
    </font>
    <font>
      <b/>
      <sz val="11"/>
      <color rgb="FF0B1F33"/>
      <name val="Carlito"/>
    </font>
    <font>
      <b/>
      <sz val="11"/>
      <color rgb="FF22313F"/>
      <name val="Carlito"/>
    </font>
    <font>
      <b/>
      <sz val="14"/>
      <color rgb="FF0B1F33"/>
      <name val="Carlito"/>
    </font>
    <font>
      <sz val="11"/>
      <color rgb="FF0B1F33"/>
      <name val="Carlito"/>
    </font>
    <font>
      <u/>
      <sz val="11"/>
      <color theme="10"/>
      <name val="Carlito"/>
    </font>
    <font>
      <sz val="11"/>
      <color theme="0"/>
      <name val="Carlito"/>
    </font>
    <font>
      <b/>
      <sz val="11"/>
      <color rgb="FFFFC000"/>
      <name val="Carlito"/>
    </font>
    <font>
      <b/>
      <sz val="11"/>
      <color theme="0"/>
      <name val="Carlito"/>
    </font>
    <font>
      <b/>
      <u/>
      <sz val="13"/>
      <color theme="10"/>
      <name val="Carlito"/>
    </font>
  </fonts>
  <fills count="17">
    <fill>
      <patternFill patternType="none"/>
    </fill>
    <fill>
      <patternFill patternType="gray125"/>
    </fill>
    <fill>
      <patternFill patternType="solid">
        <fgColor rgb="FF0B1F33"/>
      </patternFill>
    </fill>
    <fill>
      <patternFill patternType="solid">
        <fgColor rgb="FF173B5E"/>
      </patternFill>
    </fill>
    <fill>
      <patternFill patternType="solid">
        <fgColor rgb="FFF5F7FA"/>
      </patternFill>
    </fill>
    <fill>
      <patternFill patternType="solid">
        <fgColor rgb="FFEAF2F8"/>
      </patternFill>
    </fill>
    <fill>
      <patternFill patternType="solid">
        <fgColor rgb="FFFFF4D6"/>
      </patternFill>
    </fill>
    <fill>
      <patternFill patternType="solid">
        <fgColor rgb="FF0B1F33"/>
      </patternFill>
    </fill>
    <fill>
      <patternFill patternType="solid">
        <fgColor rgb="FF173B5E"/>
      </patternFill>
    </fill>
    <fill>
      <patternFill patternType="solid">
        <fgColor rgb="FFEAF2F8"/>
      </patternFill>
    </fill>
    <fill>
      <patternFill patternType="solid">
        <fgColor rgb="FFFFFFFF"/>
      </patternFill>
    </fill>
    <fill>
      <patternFill patternType="solid">
        <fgColor rgb="FFF5F7FA"/>
      </patternFill>
    </fill>
    <fill>
      <patternFill patternType="solid">
        <fgColor rgb="FF0B1F3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73B5E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thin">
        <color rgb="FFD9E2EC"/>
      </left>
      <right/>
      <top style="thin">
        <color rgb="FFD9E2EC"/>
      </top>
      <bottom/>
      <diagonal/>
    </border>
    <border>
      <left/>
      <right style="thin">
        <color rgb="FFD9E2EC"/>
      </right>
      <top style="thin">
        <color rgb="FFD9E2EC"/>
      </top>
      <bottom/>
      <diagonal/>
    </border>
    <border>
      <left style="thin">
        <color rgb="FFD9E2EC"/>
      </left>
      <right/>
      <top/>
      <bottom/>
      <diagonal/>
    </border>
    <border>
      <left/>
      <right style="thin">
        <color rgb="FFD9E2EC"/>
      </right>
      <top/>
      <bottom/>
      <diagonal/>
    </border>
    <border>
      <left style="thin">
        <color rgb="FFD9E2EC"/>
      </left>
      <right/>
      <top/>
      <bottom style="thin">
        <color rgb="FFD9E2EC"/>
      </bottom>
      <diagonal/>
    </border>
    <border>
      <left/>
      <right style="thin">
        <color rgb="FFD9E2EC"/>
      </right>
      <top/>
      <bottom style="thin">
        <color rgb="FFD9E2EC"/>
      </bottom>
      <diagonal/>
    </border>
    <border>
      <left/>
      <right/>
      <top style="thin">
        <color rgb="FFD9E2EC"/>
      </top>
      <bottom/>
      <diagonal/>
    </border>
    <border>
      <left/>
      <right/>
      <top/>
      <bottom style="thin">
        <color rgb="FFD9E2EC"/>
      </bottom>
      <diagonal/>
    </border>
    <border>
      <left style="thin">
        <color rgb="FFD9E2EC"/>
      </left>
      <right style="thin">
        <color rgb="FFD9E2EC"/>
      </right>
      <top/>
      <bottom/>
      <diagonal/>
    </border>
    <border>
      <left/>
      <right/>
      <top style="thin">
        <color rgb="FFD9E2EC"/>
      </top>
      <bottom style="thin">
        <color rgb="FFD9E2EC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4">
    <xf numFmtId="0" fontId="0" fillId="0" borderId="0" xfId="0"/>
    <xf numFmtId="0" fontId="4" fillId="3" borderId="0" xfId="0" applyFont="1" applyFill="1" applyAlignment="1">
      <alignment wrapText="1"/>
    </xf>
    <xf numFmtId="0" fontId="8" fillId="5" borderId="0" xfId="0" applyFont="1" applyFill="1"/>
    <xf numFmtId="0" fontId="8" fillId="4" borderId="0" xfId="0" applyFont="1" applyFill="1"/>
    <xf numFmtId="0" fontId="8" fillId="4" borderId="0" xfId="0" applyFont="1" applyFill="1" applyAlignment="1">
      <alignment horizontal="center"/>
    </xf>
    <xf numFmtId="164" fontId="8" fillId="4" borderId="0" xfId="0" applyNumberFormat="1" applyFont="1" applyFill="1" applyAlignment="1">
      <alignment horizontal="center"/>
    </xf>
    <xf numFmtId="1" fontId="8" fillId="4" borderId="0" xfId="0" applyNumberFormat="1" applyFont="1" applyFill="1" applyAlignment="1">
      <alignment horizontal="center"/>
    </xf>
    <xf numFmtId="0" fontId="5" fillId="5" borderId="0" xfId="0" applyFont="1" applyFill="1" applyAlignment="1">
      <alignment wrapText="1"/>
    </xf>
    <xf numFmtId="0" fontId="11" fillId="4" borderId="0" xfId="0" applyFont="1" applyFill="1" applyAlignment="1">
      <alignment horizontal="center"/>
    </xf>
    <xf numFmtId="164" fontId="11" fillId="4" borderId="0" xfId="0" applyNumberFormat="1" applyFont="1" applyFill="1" applyAlignment="1">
      <alignment horizontal="center"/>
    </xf>
    <xf numFmtId="1" fontId="5" fillId="5" borderId="0" xfId="0" applyNumberFormat="1" applyFont="1" applyFill="1" applyAlignment="1">
      <alignment wrapText="1"/>
    </xf>
    <xf numFmtId="1" fontId="11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9" fillId="4" borderId="1" xfId="0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9" fillId="4" borderId="5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5" fillId="5" borderId="5" xfId="0" applyFont="1" applyFill="1" applyBorder="1" applyAlignment="1">
      <alignment wrapText="1"/>
    </xf>
    <xf numFmtId="1" fontId="5" fillId="5" borderId="8" xfId="0" applyNumberFormat="1" applyFont="1" applyFill="1" applyBorder="1" applyAlignment="1">
      <alignment wrapText="1"/>
    </xf>
    <xf numFmtId="164" fontId="11" fillId="4" borderId="8" xfId="0" applyNumberFormat="1" applyFont="1" applyFill="1" applyBorder="1" applyAlignment="1">
      <alignment horizontal="center"/>
    </xf>
    <xf numFmtId="1" fontId="11" fillId="4" borderId="8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wrapText="1"/>
    </xf>
    <xf numFmtId="0" fontId="5" fillId="4" borderId="3" xfId="0" applyFont="1" applyFill="1" applyBorder="1" applyAlignment="1">
      <alignment horizontal="center"/>
    </xf>
    <xf numFmtId="164" fontId="5" fillId="4" borderId="4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164" fontId="5" fillId="4" borderId="6" xfId="0" applyNumberFormat="1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5" fillId="5" borderId="8" xfId="0" applyFont="1" applyFill="1" applyBorder="1" applyAlignment="1">
      <alignment wrapText="1"/>
    </xf>
    <xf numFmtId="0" fontId="11" fillId="4" borderId="8" xfId="0" applyFont="1" applyFill="1" applyBorder="1" applyAlignment="1">
      <alignment horizontal="center"/>
    </xf>
    <xf numFmtId="0" fontId="5" fillId="5" borderId="3" xfId="0" applyFont="1" applyFill="1" applyBorder="1"/>
    <xf numFmtId="0" fontId="11" fillId="4" borderId="4" xfId="0" applyFont="1" applyFill="1" applyBorder="1" applyAlignment="1">
      <alignment horizontal="center"/>
    </xf>
    <xf numFmtId="0" fontId="5" fillId="5" borderId="5" xfId="0" applyFont="1" applyFill="1" applyBorder="1"/>
    <xf numFmtId="0" fontId="11" fillId="4" borderId="6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8" fillId="4" borderId="6" xfId="0" applyFont="1" applyFill="1" applyBorder="1" applyAlignment="1">
      <alignment wrapText="1"/>
    </xf>
    <xf numFmtId="0" fontId="5" fillId="9" borderId="9" xfId="0" applyFont="1" applyFill="1" applyBorder="1" applyAlignment="1">
      <alignment wrapText="1"/>
    </xf>
    <xf numFmtId="0" fontId="0" fillId="10" borderId="0" xfId="0" applyFill="1"/>
    <xf numFmtId="0" fontId="1" fillId="2" borderId="0" xfId="0" applyFont="1" applyFill="1" applyAlignment="1">
      <alignment horizontal="left" vertical="center"/>
    </xf>
    <xf numFmtId="0" fontId="3" fillId="2" borderId="0" xfId="0" applyFont="1" applyFill="1"/>
    <xf numFmtId="0" fontId="2" fillId="3" borderId="0" xfId="0" applyFont="1" applyFill="1" applyAlignment="1">
      <alignment wrapText="1"/>
    </xf>
    <xf numFmtId="0" fontId="5" fillId="0" borderId="0" xfId="0" applyFont="1"/>
    <xf numFmtId="0" fontId="4" fillId="3" borderId="0" xfId="0" applyFont="1" applyFill="1" applyAlignment="1">
      <alignment horizontal="center"/>
    </xf>
    <xf numFmtId="164" fontId="10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4" fillId="7" borderId="0" xfId="0" applyFont="1" applyFill="1" applyAlignment="1">
      <alignment horizontal="left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 wrapText="1"/>
    </xf>
    <xf numFmtId="0" fontId="1" fillId="12" borderId="0" xfId="0" applyFont="1" applyFill="1" applyAlignment="1">
      <alignment horizontal="left" vertical="center"/>
    </xf>
    <xf numFmtId="0" fontId="0" fillId="13" borderId="0" xfId="0" applyFill="1"/>
    <xf numFmtId="0" fontId="2" fillId="14" borderId="0" xfId="0" applyFont="1" applyFill="1" applyAlignment="1">
      <alignment vertical="center" wrapText="1"/>
    </xf>
    <xf numFmtId="0" fontId="3" fillId="12" borderId="0" xfId="0" applyFont="1" applyFill="1"/>
    <xf numFmtId="0" fontId="4" fillId="14" borderId="1" xfId="0" applyFont="1" applyFill="1" applyBorder="1" applyAlignment="1">
      <alignment wrapText="1"/>
    </xf>
    <xf numFmtId="0" fontId="4" fillId="14" borderId="7" xfId="0" applyFont="1" applyFill="1" applyBorder="1" applyAlignment="1">
      <alignment wrapText="1"/>
    </xf>
    <xf numFmtId="0" fontId="4" fillId="14" borderId="2" xfId="0" applyFont="1" applyFill="1" applyBorder="1" applyAlignment="1">
      <alignment wrapText="1"/>
    </xf>
    <xf numFmtId="0" fontId="5" fillId="13" borderId="3" xfId="0" applyFont="1" applyFill="1" applyBorder="1" applyAlignment="1">
      <alignment vertical="top" wrapText="1"/>
    </xf>
    <xf numFmtId="0" fontId="5" fillId="13" borderId="0" xfId="0" applyFont="1" applyFill="1" applyAlignment="1">
      <alignment vertical="top" wrapText="1"/>
    </xf>
    <xf numFmtId="0" fontId="5" fillId="13" borderId="4" xfId="0" applyFont="1" applyFill="1" applyBorder="1" applyAlignment="1">
      <alignment vertical="top" wrapText="1"/>
    </xf>
    <xf numFmtId="0" fontId="5" fillId="13" borderId="5" xfId="0" applyFont="1" applyFill="1" applyBorder="1" applyAlignment="1">
      <alignment vertical="top" wrapText="1"/>
    </xf>
    <xf numFmtId="0" fontId="5" fillId="13" borderId="8" xfId="0" applyFont="1" applyFill="1" applyBorder="1" applyAlignment="1">
      <alignment vertical="top" wrapText="1"/>
    </xf>
    <xf numFmtId="0" fontId="5" fillId="13" borderId="6" xfId="0" applyFont="1" applyFill="1" applyBorder="1" applyAlignment="1">
      <alignment vertical="top" wrapText="1"/>
    </xf>
    <xf numFmtId="0" fontId="4" fillId="14" borderId="0" xfId="0" applyFont="1" applyFill="1" applyAlignment="1">
      <alignment wrapText="1"/>
    </xf>
    <xf numFmtId="0" fontId="5" fillId="13" borderId="10" xfId="0" applyFont="1" applyFill="1" applyBorder="1" applyAlignment="1">
      <alignment wrapText="1"/>
    </xf>
    <xf numFmtId="0" fontId="6" fillId="15" borderId="0" xfId="0" applyFont="1" applyFill="1" applyAlignment="1">
      <alignment vertical="center" wrapText="1"/>
    </xf>
    <xf numFmtId="0" fontId="1" fillId="12" borderId="0" xfId="0" applyFont="1" applyFill="1"/>
    <xf numFmtId="0" fontId="7" fillId="14" borderId="0" xfId="0" applyFont="1" applyFill="1"/>
    <xf numFmtId="0" fontId="5" fillId="13" borderId="0" xfId="0" applyFont="1" applyFill="1" applyAlignment="1">
      <alignment wrapText="1"/>
    </xf>
    <xf numFmtId="0" fontId="5" fillId="13" borderId="8" xfId="0" applyFont="1" applyFill="1" applyBorder="1" applyAlignment="1">
      <alignment wrapText="1"/>
    </xf>
    <xf numFmtId="0" fontId="13" fillId="16" borderId="12" xfId="0" applyFont="1" applyFill="1" applyBorder="1" applyAlignment="1">
      <alignment horizontal="center" vertical="center" wrapText="1"/>
    </xf>
    <xf numFmtId="0" fontId="13" fillId="16" borderId="13" xfId="0" applyFont="1" applyFill="1" applyBorder="1" applyAlignment="1">
      <alignment horizontal="center" vertical="center" wrapText="1"/>
    </xf>
    <xf numFmtId="0" fontId="13" fillId="16" borderId="14" xfId="0" applyFont="1" applyFill="1" applyBorder="1" applyAlignment="1">
      <alignment horizontal="center" vertical="center" wrapText="1"/>
    </xf>
    <xf numFmtId="0" fontId="13" fillId="16" borderId="15" xfId="0" applyFont="1" applyFill="1" applyBorder="1" applyAlignment="1">
      <alignment horizontal="center" vertical="center" wrapText="1"/>
    </xf>
    <xf numFmtId="0" fontId="13" fillId="16" borderId="16" xfId="0" applyFont="1" applyFill="1" applyBorder="1" applyAlignment="1">
      <alignment horizontal="center" vertical="center" wrapText="1"/>
    </xf>
    <xf numFmtId="0" fontId="13" fillId="16" borderId="17" xfId="0" applyFont="1" applyFill="1" applyBorder="1" applyAlignment="1">
      <alignment horizontal="center" vertical="center" wrapText="1"/>
    </xf>
    <xf numFmtId="0" fontId="16" fillId="13" borderId="11" xfId="1" applyFont="1" applyFill="1" applyBorder="1" applyAlignment="1">
      <alignment horizontal="center" vertical="center"/>
    </xf>
    <xf numFmtId="0" fontId="16" fillId="13" borderId="18" xfId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21">
    <dxf>
      <font>
        <color rgb="FF7A5B00"/>
      </font>
      <fill>
        <patternFill>
          <bgColor rgb="FFFFF4CC"/>
        </patternFill>
      </fill>
    </dxf>
    <dxf>
      <font>
        <color rgb="FFA61B1B"/>
      </font>
      <fill>
        <patternFill>
          <bgColor rgb="FFFDEBEC"/>
        </patternFill>
      </fill>
    </dxf>
    <dxf>
      <font>
        <color rgb="FF17623B"/>
      </font>
      <fill>
        <patternFill>
          <bgColor rgb="FFE9F7EF"/>
        </patternFill>
      </fill>
    </dxf>
    <dxf>
      <font>
        <color rgb="FFA61B1B"/>
      </font>
      <fill>
        <patternFill>
          <bgColor rgb="FFFDEBEC"/>
        </patternFill>
      </fill>
    </dxf>
    <dxf>
      <font>
        <color rgb="FF17623B"/>
      </font>
      <fill>
        <patternFill>
          <bgColor rgb="FFE9F7EF"/>
        </patternFill>
      </fill>
    </dxf>
    <dxf>
      <font>
        <color rgb="FFA61B1B"/>
      </font>
      <fill>
        <patternFill>
          <bgColor rgb="FFFDEBEC"/>
        </patternFill>
      </fill>
    </dxf>
    <dxf>
      <font>
        <color rgb="FF17623B"/>
      </font>
      <fill>
        <patternFill>
          <bgColor rgb="FFE9F7EF"/>
        </patternFill>
      </fill>
    </dxf>
    <dxf>
      <font>
        <b/>
        <color rgb="FF7A5B00"/>
      </font>
      <fill>
        <patternFill>
          <bgColor rgb="FFFFF4CC"/>
        </patternFill>
      </fill>
    </dxf>
    <dxf>
      <font>
        <b/>
        <color rgb="FFA61B1B"/>
      </font>
      <fill>
        <patternFill>
          <bgColor rgb="FFFDEBEC"/>
        </patternFill>
      </fill>
    </dxf>
    <dxf>
      <font>
        <b/>
        <color rgb="FF17623B"/>
      </font>
      <fill>
        <patternFill>
          <bgColor rgb="FFE9F7EF"/>
        </patternFill>
      </fill>
    </dxf>
    <dxf>
      <font>
        <color rgb="FFA61B1B"/>
      </font>
      <fill>
        <patternFill>
          <bgColor rgb="FFFDEBEC"/>
        </patternFill>
      </fill>
    </dxf>
    <dxf>
      <font>
        <color rgb="FF17623B"/>
      </font>
      <fill>
        <patternFill>
          <bgColor rgb="FFE9F7EF"/>
        </patternFill>
      </fill>
    </dxf>
    <dxf>
      <font>
        <b/>
        <color rgb="FF7A5B00"/>
      </font>
      <fill>
        <patternFill>
          <bgColor rgb="FFFFF4CC"/>
        </patternFill>
      </fill>
    </dxf>
    <dxf>
      <font>
        <b/>
        <color rgb="FFA61B1B"/>
      </font>
      <fill>
        <patternFill>
          <bgColor rgb="FFFDEBEC"/>
        </patternFill>
      </fill>
    </dxf>
    <dxf>
      <font>
        <b/>
        <color rgb="FF17623B"/>
      </font>
      <fill>
        <patternFill>
          <bgColor rgb="FFE9F7EF"/>
        </patternFill>
      </fill>
    </dxf>
    <dxf>
      <font>
        <b/>
        <color rgb="FF7A5B00"/>
      </font>
      <fill>
        <patternFill>
          <bgColor rgb="FFFFF4CC"/>
        </patternFill>
      </fill>
    </dxf>
    <dxf>
      <font>
        <b/>
        <color rgb="FF17623B"/>
      </font>
      <fill>
        <patternFill>
          <bgColor rgb="FFE9F7EF"/>
        </patternFill>
      </fill>
    </dxf>
    <dxf>
      <font>
        <b/>
        <color rgb="FFA61B1B"/>
      </font>
      <fill>
        <patternFill>
          <bgColor rgb="FFFDEBEC"/>
        </patternFill>
      </fill>
    </dxf>
    <dxf>
      <font>
        <color rgb="FF7A5B00"/>
      </font>
      <fill>
        <patternFill>
          <bgColor rgb="FFFFF4CC"/>
        </patternFill>
      </fill>
    </dxf>
    <dxf>
      <font>
        <color rgb="FFA61B1B"/>
      </font>
      <fill>
        <patternFill>
          <bgColor rgb="FFFDEBEC"/>
        </patternFill>
      </fill>
    </dxf>
    <dxf>
      <font>
        <color rgb="FF17623B"/>
      </font>
      <fill>
        <patternFill>
          <bgColor rgb="FFE9F7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1448092</xdr:colOff>
      <xdr:row>2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C7E452-DAF9-4355-A63F-2497B5188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589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97447</xdr:colOff>
      <xdr:row>2</xdr:row>
      <xdr:rowOff>129540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1B740F-364C-4BE3-85D5-DB8E924C7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8175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infoexperiencia.com/sistemas-premi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7" sqref="F7:G10"/>
    </sheetView>
  </sheetViews>
  <sheetFormatPr baseColWidth="10" defaultColWidth="8.796875" defaultRowHeight="13.8"/>
  <cols>
    <col min="1" max="1" width="22" style="57" customWidth="1"/>
    <col min="2" max="2" width="72.59765625" style="57" customWidth="1"/>
    <col min="3" max="3" width="43" style="57" customWidth="1"/>
    <col min="4" max="4" width="46.8984375" style="57" customWidth="1"/>
    <col min="5" max="5" width="8.796875" style="57"/>
    <col min="6" max="6" width="55.59765625" style="57" customWidth="1"/>
    <col min="7" max="16384" width="8.796875" style="57"/>
  </cols>
  <sheetData>
    <row r="1" spans="1:7" ht="24" customHeight="1">
      <c r="A1" s="56" t="s">
        <v>0</v>
      </c>
      <c r="B1" s="56"/>
      <c r="C1" s="56"/>
      <c r="D1" s="56"/>
    </row>
    <row r="2" spans="1:7" ht="19.2" customHeight="1">
      <c r="A2" s="58" t="s">
        <v>1</v>
      </c>
      <c r="B2" s="58"/>
      <c r="C2" s="58"/>
      <c r="D2" s="58"/>
    </row>
    <row r="4" spans="1:7" ht="15.6">
      <c r="A4" s="59" t="s">
        <v>2</v>
      </c>
      <c r="B4" s="59"/>
      <c r="C4" s="59"/>
      <c r="D4" s="59"/>
    </row>
    <row r="6" spans="1:7" ht="14.4" thickBot="1">
      <c r="A6" s="60" t="s">
        <v>3</v>
      </c>
      <c r="B6" s="61" t="s">
        <v>4</v>
      </c>
      <c r="C6" s="61" t="s">
        <v>5</v>
      </c>
      <c r="D6" s="62" t="s">
        <v>6</v>
      </c>
    </row>
    <row r="7" spans="1:7" ht="27.15" customHeight="1">
      <c r="A7" s="63" t="s">
        <v>7</v>
      </c>
      <c r="B7" s="64" t="s">
        <v>8</v>
      </c>
      <c r="C7" s="64" t="s">
        <v>9</v>
      </c>
      <c r="D7" s="65" t="s">
        <v>10</v>
      </c>
      <c r="F7" s="76" t="s">
        <v>259</v>
      </c>
      <c r="G7" s="77"/>
    </row>
    <row r="8" spans="1:7" ht="27.15" customHeight="1">
      <c r="A8" s="63" t="s">
        <v>11</v>
      </c>
      <c r="B8" s="64" t="s">
        <v>12</v>
      </c>
      <c r="C8" s="64" t="s">
        <v>13</v>
      </c>
      <c r="D8" s="65" t="s">
        <v>14</v>
      </c>
      <c r="F8" s="78"/>
      <c r="G8" s="79"/>
    </row>
    <row r="9" spans="1:7" ht="27.15" customHeight="1" thickBot="1">
      <c r="A9" s="63" t="s">
        <v>15</v>
      </c>
      <c r="B9" s="64" t="s">
        <v>16</v>
      </c>
      <c r="C9" s="64" t="s">
        <v>17</v>
      </c>
      <c r="D9" s="65" t="s">
        <v>18</v>
      </c>
      <c r="F9" s="80"/>
      <c r="G9" s="81"/>
    </row>
    <row r="10" spans="1:7" ht="27.15" customHeight="1" thickBot="1">
      <c r="A10" s="63" t="s">
        <v>19</v>
      </c>
      <c r="B10" s="64" t="s">
        <v>20</v>
      </c>
      <c r="C10" s="64" t="s">
        <v>21</v>
      </c>
      <c r="D10" s="65" t="s">
        <v>22</v>
      </c>
      <c r="F10" s="82" t="s">
        <v>260</v>
      </c>
      <c r="G10" s="83"/>
    </row>
    <row r="11" spans="1:7" ht="27.15" customHeight="1">
      <c r="A11" s="63" t="s">
        <v>23</v>
      </c>
      <c r="B11" s="64" t="s">
        <v>24</v>
      </c>
      <c r="C11" s="64" t="s">
        <v>21</v>
      </c>
      <c r="D11" s="65" t="s">
        <v>25</v>
      </c>
    </row>
    <row r="12" spans="1:7" ht="27.15" customHeight="1">
      <c r="A12" s="66" t="s">
        <v>26</v>
      </c>
      <c r="B12" s="67" t="s">
        <v>27</v>
      </c>
      <c r="C12" s="67" t="s">
        <v>28</v>
      </c>
      <c r="D12" s="68" t="s">
        <v>29</v>
      </c>
    </row>
    <row r="14" spans="1:7" ht="15.6">
      <c r="A14" s="59" t="s">
        <v>30</v>
      </c>
      <c r="B14" s="59"/>
      <c r="C14" s="59"/>
      <c r="D14" s="59"/>
    </row>
    <row r="16" spans="1:7">
      <c r="A16" s="60" t="s">
        <v>31</v>
      </c>
      <c r="B16" s="61" t="s">
        <v>32</v>
      </c>
      <c r="C16" s="62" t="s">
        <v>33</v>
      </c>
      <c r="D16" s="69"/>
    </row>
    <row r="17" spans="1:4" ht="25.65" customHeight="1">
      <c r="A17" s="63" t="s">
        <v>34</v>
      </c>
      <c r="B17" s="64" t="s">
        <v>35</v>
      </c>
      <c r="C17" s="65" t="s">
        <v>36</v>
      </c>
      <c r="D17" s="64"/>
    </row>
    <row r="18" spans="1:4" ht="25.65" customHeight="1">
      <c r="A18" s="63" t="s">
        <v>37</v>
      </c>
      <c r="B18" s="64" t="s">
        <v>38</v>
      </c>
      <c r="C18" s="65" t="s">
        <v>39</v>
      </c>
      <c r="D18" s="64"/>
    </row>
    <row r="19" spans="1:4" ht="25.65" customHeight="1">
      <c r="A19" s="63" t="s">
        <v>40</v>
      </c>
      <c r="B19" s="64" t="s">
        <v>41</v>
      </c>
      <c r="C19" s="65" t="s">
        <v>42</v>
      </c>
      <c r="D19" s="64"/>
    </row>
    <row r="20" spans="1:4" ht="25.65" customHeight="1">
      <c r="A20" s="63" t="s">
        <v>43</v>
      </c>
      <c r="B20" s="64" t="s">
        <v>44</v>
      </c>
      <c r="C20" s="65" t="s">
        <v>45</v>
      </c>
      <c r="D20" s="64"/>
    </row>
    <row r="21" spans="1:4" ht="25.65" customHeight="1">
      <c r="A21" s="63" t="s">
        <v>46</v>
      </c>
      <c r="B21" s="64" t="s">
        <v>47</v>
      </c>
      <c r="C21" s="65" t="s">
        <v>48</v>
      </c>
      <c r="D21" s="64"/>
    </row>
    <row r="22" spans="1:4" ht="25.65" customHeight="1">
      <c r="A22" s="66" t="s">
        <v>49</v>
      </c>
      <c r="B22" s="67" t="s">
        <v>50</v>
      </c>
      <c r="C22" s="68" t="s">
        <v>51</v>
      </c>
      <c r="D22" s="64"/>
    </row>
    <row r="24" spans="1:4" ht="15.6">
      <c r="A24" s="59" t="s">
        <v>52</v>
      </c>
      <c r="B24" s="59"/>
      <c r="C24" s="59"/>
      <c r="D24" s="59"/>
    </row>
    <row r="26" spans="1:4">
      <c r="A26" s="60" t="s">
        <v>53</v>
      </c>
      <c r="B26" s="61" t="s">
        <v>54</v>
      </c>
      <c r="C26" s="62" t="s">
        <v>55</v>
      </c>
      <c r="D26" s="69"/>
    </row>
    <row r="27" spans="1:4" ht="24" customHeight="1">
      <c r="A27" s="63" t="s">
        <v>56</v>
      </c>
      <c r="B27" s="64" t="s">
        <v>57</v>
      </c>
      <c r="C27" s="65" t="s">
        <v>58</v>
      </c>
      <c r="D27" s="64"/>
    </row>
    <row r="28" spans="1:4" ht="24" customHeight="1">
      <c r="A28" s="63" t="s">
        <v>59</v>
      </c>
      <c r="B28" s="64" t="s">
        <v>60</v>
      </c>
      <c r="C28" s="65" t="s">
        <v>61</v>
      </c>
      <c r="D28" s="64"/>
    </row>
    <row r="29" spans="1:4" ht="24" customHeight="1">
      <c r="A29" s="63" t="s">
        <v>62</v>
      </c>
      <c r="B29" s="64" t="s">
        <v>63</v>
      </c>
      <c r="C29" s="65" t="s">
        <v>64</v>
      </c>
      <c r="D29" s="64"/>
    </row>
    <row r="30" spans="1:4" ht="24" customHeight="1">
      <c r="A30" s="63" t="s">
        <v>65</v>
      </c>
      <c r="B30" s="64" t="s">
        <v>66</v>
      </c>
      <c r="C30" s="65" t="s">
        <v>67</v>
      </c>
      <c r="D30" s="64"/>
    </row>
    <row r="31" spans="1:4" ht="24" customHeight="1">
      <c r="A31" s="63" t="s">
        <v>68</v>
      </c>
      <c r="B31" s="64" t="s">
        <v>69</v>
      </c>
      <c r="C31" s="65" t="s">
        <v>70</v>
      </c>
      <c r="D31" s="64"/>
    </row>
    <row r="32" spans="1:4" ht="24" customHeight="1">
      <c r="A32" s="66" t="s">
        <v>71</v>
      </c>
      <c r="B32" s="67" t="s">
        <v>72</v>
      </c>
      <c r="C32" s="68" t="s">
        <v>73</v>
      </c>
      <c r="D32" s="64"/>
    </row>
    <row r="33" spans="1:4" ht="30.45" customHeight="1">
      <c r="A33" s="70" t="s">
        <v>74</v>
      </c>
      <c r="B33" s="70" t="s">
        <v>75</v>
      </c>
      <c r="C33" s="70" t="s">
        <v>76</v>
      </c>
    </row>
    <row r="34" spans="1:4">
      <c r="A34" s="71" t="s">
        <v>77</v>
      </c>
      <c r="B34" s="71"/>
      <c r="C34" s="71"/>
      <c r="D34" s="71"/>
    </row>
    <row r="35" spans="1:4">
      <c r="A35" s="71"/>
      <c r="B35" s="71"/>
      <c r="C35" s="71"/>
      <c r="D35" s="71"/>
    </row>
    <row r="36" spans="1:4">
      <c r="A36" s="71"/>
      <c r="B36" s="71"/>
      <c r="C36" s="71"/>
      <c r="D36" s="71"/>
    </row>
  </sheetData>
  <sheetProtection algorithmName="SHA-512" hashValue="VB4aGnN2qET5YfFfFfPGhzT2FHmswwFNS54rVt/k5BzS2CAZlY58+fhnTrgPNiKbsbBqHmBNlTDshYmdnhYcOg==" saltValue="L3P3NQzUr2O/BJpYWymjXA==" spinCount="100000" sheet="1" objects="1" scenarios="1" formatCells="0" formatColumns="0" formatRows="0" insertColumns="0" sort="0" autoFilter="0" pivotTables="0"/>
  <mergeCells count="8">
    <mergeCell ref="A34:D36"/>
    <mergeCell ref="F7:G9"/>
    <mergeCell ref="F10:G10"/>
    <mergeCell ref="A1:D1"/>
    <mergeCell ref="A2:D2"/>
    <mergeCell ref="A4:D4"/>
    <mergeCell ref="A14:D14"/>
    <mergeCell ref="A24:D24"/>
  </mergeCells>
  <hyperlinks>
    <hyperlink ref="F10" r:id="rId1" xr:uid="{147A72D3-81C1-4636-93E9-F3E7814E2039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workbookViewId="0">
      <selection activeCell="F14" sqref="F14"/>
    </sheetView>
  </sheetViews>
  <sheetFormatPr baseColWidth="10" defaultColWidth="46.09765625" defaultRowHeight="13.8"/>
  <cols>
    <col min="1" max="1" width="20.09765625" style="57" bestFit="1" customWidth="1"/>
    <col min="2" max="2" width="46.09765625" style="57"/>
    <col min="3" max="3" width="46" style="57" bestFit="1" customWidth="1"/>
    <col min="4" max="4" width="46.09765625" style="57"/>
    <col min="5" max="5" width="26.3984375" style="57" customWidth="1"/>
    <col min="6" max="6" width="41" style="57" customWidth="1"/>
    <col min="7" max="16384" width="46.09765625" style="57"/>
  </cols>
  <sheetData>
    <row r="1" spans="1:6" ht="22.8">
      <c r="A1" s="72" t="s">
        <v>78</v>
      </c>
      <c r="B1" s="72"/>
      <c r="C1" s="72"/>
      <c r="D1" s="72"/>
    </row>
    <row r="2" spans="1:6" ht="14.4">
      <c r="A2" s="73" t="s">
        <v>79</v>
      </c>
      <c r="B2" s="73"/>
      <c r="C2" s="73"/>
      <c r="D2" s="73"/>
    </row>
    <row r="4" spans="1:6">
      <c r="A4" s="69" t="s">
        <v>80</v>
      </c>
      <c r="B4" s="69" t="s">
        <v>81</v>
      </c>
      <c r="C4" s="69" t="s">
        <v>82</v>
      </c>
      <c r="D4" s="69" t="s">
        <v>83</v>
      </c>
    </row>
    <row r="5" spans="1:6" ht="28.2" thickBot="1">
      <c r="A5" s="64" t="s">
        <v>84</v>
      </c>
      <c r="B5" s="64" t="s">
        <v>85</v>
      </c>
      <c r="C5" s="64" t="s">
        <v>86</v>
      </c>
      <c r="D5" s="64" t="s">
        <v>87</v>
      </c>
    </row>
    <row r="6" spans="1:6" ht="27.6">
      <c r="A6" s="64" t="s">
        <v>88</v>
      </c>
      <c r="B6" s="64" t="s">
        <v>89</v>
      </c>
      <c r="C6" s="64" t="s">
        <v>90</v>
      </c>
      <c r="D6" s="64" t="s">
        <v>91</v>
      </c>
      <c r="E6" s="76" t="s">
        <v>259</v>
      </c>
      <c r="F6" s="77"/>
    </row>
    <row r="7" spans="1:6" ht="27.6">
      <c r="A7" s="64" t="s">
        <v>92</v>
      </c>
      <c r="B7" s="64" t="s">
        <v>93</v>
      </c>
      <c r="C7" s="64" t="s">
        <v>94</v>
      </c>
      <c r="D7" s="64" t="s">
        <v>95</v>
      </c>
      <c r="E7" s="78"/>
      <c r="F7" s="79"/>
    </row>
    <row r="8" spans="1:6" ht="14.4" thickBot="1">
      <c r="A8" s="64" t="s">
        <v>96</v>
      </c>
      <c r="B8" s="64" t="s">
        <v>97</v>
      </c>
      <c r="C8" s="64" t="s">
        <v>98</v>
      </c>
      <c r="D8" s="64" t="s">
        <v>99</v>
      </c>
      <c r="E8" s="80"/>
      <c r="F8" s="81"/>
    </row>
    <row r="9" spans="1:6" ht="28.2" thickBot="1">
      <c r="A9" s="64" t="s">
        <v>100</v>
      </c>
      <c r="B9" s="64" t="s">
        <v>101</v>
      </c>
      <c r="C9" s="64" t="s">
        <v>102</v>
      </c>
      <c r="D9" s="64" t="s">
        <v>103</v>
      </c>
      <c r="E9" s="82" t="s">
        <v>260</v>
      </c>
      <c r="F9" s="83"/>
    </row>
    <row r="10" spans="1:6" ht="27.6">
      <c r="A10" s="64" t="s">
        <v>104</v>
      </c>
      <c r="B10" s="64" t="s">
        <v>105</v>
      </c>
      <c r="C10" s="64" t="s">
        <v>106</v>
      </c>
      <c r="D10" s="64" t="s">
        <v>107</v>
      </c>
    </row>
    <row r="11" spans="1:6" ht="27.6">
      <c r="A11" s="64" t="s">
        <v>108</v>
      </c>
      <c r="B11" s="64" t="s">
        <v>109</v>
      </c>
      <c r="C11" s="64" t="s">
        <v>110</v>
      </c>
      <c r="D11" s="64" t="s">
        <v>111</v>
      </c>
    </row>
    <row r="12" spans="1:6" ht="27.6">
      <c r="A12" s="64" t="s">
        <v>59</v>
      </c>
      <c r="B12" s="64" t="s">
        <v>112</v>
      </c>
      <c r="C12" s="64" t="s">
        <v>113</v>
      </c>
      <c r="D12" s="64" t="s">
        <v>114</v>
      </c>
    </row>
    <row r="13" spans="1:6" ht="27.6">
      <c r="A13" s="64" t="s">
        <v>115</v>
      </c>
      <c r="B13" s="64" t="s">
        <v>116</v>
      </c>
      <c r="C13" s="64" t="s">
        <v>117</v>
      </c>
      <c r="D13" s="64" t="s">
        <v>118</v>
      </c>
    </row>
    <row r="14" spans="1:6" ht="27.6">
      <c r="A14" s="64" t="s">
        <v>119</v>
      </c>
      <c r="B14" s="64" t="s">
        <v>120</v>
      </c>
      <c r="C14" s="64" t="s">
        <v>121</v>
      </c>
      <c r="D14" s="64" t="s">
        <v>122</v>
      </c>
    </row>
    <row r="15" spans="1:6" ht="27.6">
      <c r="A15" s="64" t="s">
        <v>123</v>
      </c>
      <c r="B15" s="64" t="s">
        <v>124</v>
      </c>
      <c r="C15" s="64" t="s">
        <v>125</v>
      </c>
      <c r="D15" s="64" t="s">
        <v>126</v>
      </c>
    </row>
    <row r="16" spans="1:6" ht="27.6">
      <c r="A16" s="64" t="s">
        <v>127</v>
      </c>
      <c r="B16" s="64" t="s">
        <v>128</v>
      </c>
      <c r="C16" s="64" t="s">
        <v>129</v>
      </c>
      <c r="D16" s="64" t="s">
        <v>130</v>
      </c>
    </row>
    <row r="17" spans="1:4" ht="27.6">
      <c r="A17" s="64" t="s">
        <v>131</v>
      </c>
      <c r="B17" s="64" t="s">
        <v>132</v>
      </c>
      <c r="C17" s="64" t="s">
        <v>133</v>
      </c>
      <c r="D17" s="64" t="s">
        <v>134</v>
      </c>
    </row>
    <row r="18" spans="1:4">
      <c r="A18" s="64" t="s">
        <v>135</v>
      </c>
      <c r="B18" s="64" t="s">
        <v>136</v>
      </c>
      <c r="C18" s="64" t="s">
        <v>137</v>
      </c>
      <c r="D18" s="64" t="s">
        <v>107</v>
      </c>
    </row>
    <row r="19" spans="1:4">
      <c r="A19" s="64" t="s">
        <v>49</v>
      </c>
      <c r="B19" s="64" t="s">
        <v>138</v>
      </c>
      <c r="C19" s="64" t="s">
        <v>139</v>
      </c>
      <c r="D19" s="64" t="s">
        <v>140</v>
      </c>
    </row>
    <row r="20" spans="1:4">
      <c r="A20" s="64" t="s">
        <v>141</v>
      </c>
      <c r="B20" s="64" t="s">
        <v>142</v>
      </c>
      <c r="C20" s="64" t="s">
        <v>125</v>
      </c>
      <c r="D20" s="64" t="s">
        <v>143</v>
      </c>
    </row>
    <row r="21" spans="1:4" ht="27.6">
      <c r="A21" s="64" t="s">
        <v>65</v>
      </c>
      <c r="B21" s="64" t="s">
        <v>144</v>
      </c>
      <c r="C21" s="64" t="s">
        <v>145</v>
      </c>
      <c r="D21" s="64" t="s">
        <v>146</v>
      </c>
    </row>
    <row r="22" spans="1:4">
      <c r="A22" s="64" t="s">
        <v>68</v>
      </c>
      <c r="B22" s="64" t="s">
        <v>147</v>
      </c>
      <c r="C22" s="64" t="s">
        <v>148</v>
      </c>
      <c r="D22" s="64" t="s">
        <v>149</v>
      </c>
    </row>
    <row r="23" spans="1:4" ht="27.6">
      <c r="A23" s="64" t="s">
        <v>62</v>
      </c>
      <c r="B23" s="64" t="s">
        <v>150</v>
      </c>
      <c r="C23" s="64" t="s">
        <v>151</v>
      </c>
      <c r="D23" s="64" t="s">
        <v>152</v>
      </c>
    </row>
    <row r="24" spans="1:4" ht="27.6">
      <c r="A24" s="64" t="s">
        <v>71</v>
      </c>
      <c r="B24" s="64" t="s">
        <v>153</v>
      </c>
      <c r="C24" s="64" t="s">
        <v>154</v>
      </c>
      <c r="D24" s="64" t="s">
        <v>155</v>
      </c>
    </row>
    <row r="25" spans="1:4" ht="27.6">
      <c r="A25" s="64" t="s">
        <v>156</v>
      </c>
      <c r="B25" s="64" t="s">
        <v>157</v>
      </c>
      <c r="C25" s="64" t="s">
        <v>158</v>
      </c>
      <c r="D25" s="64" t="s">
        <v>159</v>
      </c>
    </row>
    <row r="26" spans="1:4" ht="27.6">
      <c r="A26" s="64" t="s">
        <v>160</v>
      </c>
      <c r="B26" s="64" t="s">
        <v>161</v>
      </c>
      <c r="C26" s="64" t="s">
        <v>162</v>
      </c>
      <c r="D26" s="64" t="s">
        <v>163</v>
      </c>
    </row>
    <row r="27" spans="1:4" ht="27.6">
      <c r="A27" s="64" t="s">
        <v>164</v>
      </c>
      <c r="B27" s="64" t="s">
        <v>165</v>
      </c>
      <c r="C27" s="64" t="s">
        <v>166</v>
      </c>
      <c r="D27" s="64" t="s">
        <v>167</v>
      </c>
    </row>
    <row r="28" spans="1:4" ht="27.6">
      <c r="A28" s="64" t="s">
        <v>168</v>
      </c>
      <c r="B28" s="64" t="s">
        <v>169</v>
      </c>
      <c r="C28" s="64" t="s">
        <v>170</v>
      </c>
      <c r="D28" s="64" t="s">
        <v>171</v>
      </c>
    </row>
    <row r="29" spans="1:4" ht="27.6">
      <c r="A29" s="74" t="s">
        <v>172</v>
      </c>
      <c r="B29" s="74" t="s">
        <v>173</v>
      </c>
      <c r="C29" s="74" t="s">
        <v>174</v>
      </c>
      <c r="D29" s="74" t="s">
        <v>175</v>
      </c>
    </row>
    <row r="30" spans="1:4" ht="27.6">
      <c r="A30" s="74" t="s">
        <v>176</v>
      </c>
      <c r="B30" s="74" t="s">
        <v>177</v>
      </c>
      <c r="C30" s="74" t="s">
        <v>178</v>
      </c>
      <c r="D30" s="74" t="s">
        <v>179</v>
      </c>
    </row>
    <row r="31" spans="1:4" ht="27.6">
      <c r="A31" s="74" t="s">
        <v>180</v>
      </c>
      <c r="B31" s="74" t="s">
        <v>181</v>
      </c>
      <c r="C31" s="74" t="s">
        <v>182</v>
      </c>
      <c r="D31" s="74" t="s">
        <v>183</v>
      </c>
    </row>
    <row r="32" spans="1:4" ht="27.6">
      <c r="A32" s="74" t="s">
        <v>184</v>
      </c>
      <c r="B32" s="74" t="s">
        <v>185</v>
      </c>
      <c r="C32" s="74" t="s">
        <v>186</v>
      </c>
      <c r="D32" s="74" t="s">
        <v>187</v>
      </c>
    </row>
    <row r="33" spans="1:4" ht="27.6">
      <c r="A33" s="75" t="s">
        <v>188</v>
      </c>
      <c r="B33" s="75" t="s">
        <v>189</v>
      </c>
      <c r="C33" s="75" t="s">
        <v>190</v>
      </c>
      <c r="D33" s="75" t="s">
        <v>191</v>
      </c>
    </row>
    <row r="34" spans="1:4" ht="27.6">
      <c r="A34" s="75" t="s">
        <v>192</v>
      </c>
      <c r="B34" s="75" t="s">
        <v>193</v>
      </c>
      <c r="C34" s="75" t="s">
        <v>194</v>
      </c>
      <c r="D34" s="75" t="s">
        <v>195</v>
      </c>
    </row>
    <row r="35" spans="1:4" ht="27.6">
      <c r="A35" s="74" t="s">
        <v>196</v>
      </c>
      <c r="B35" s="74" t="s">
        <v>197</v>
      </c>
      <c r="C35" s="74" t="s">
        <v>198</v>
      </c>
      <c r="D35" s="74" t="s">
        <v>199</v>
      </c>
    </row>
    <row r="36" spans="1:4" ht="27.6">
      <c r="A36" s="74" t="s">
        <v>200</v>
      </c>
      <c r="B36" s="74" t="s">
        <v>201</v>
      </c>
      <c r="C36" s="74" t="s">
        <v>202</v>
      </c>
      <c r="D36" s="74" t="s">
        <v>203</v>
      </c>
    </row>
    <row r="37" spans="1:4" ht="27.6">
      <c r="A37" s="74" t="s">
        <v>204</v>
      </c>
      <c r="B37" s="74" t="s">
        <v>205</v>
      </c>
      <c r="C37" s="74" t="s">
        <v>206</v>
      </c>
      <c r="D37" s="74" t="s">
        <v>207</v>
      </c>
    </row>
    <row r="38" spans="1:4" ht="27.6">
      <c r="A38" s="74" t="s">
        <v>208</v>
      </c>
      <c r="B38" s="74" t="s">
        <v>209</v>
      </c>
      <c r="C38" s="74" t="s">
        <v>210</v>
      </c>
      <c r="D38" s="74" t="s">
        <v>211</v>
      </c>
    </row>
    <row r="39" spans="1:4" ht="27.6">
      <c r="A39" s="74" t="s">
        <v>212</v>
      </c>
      <c r="B39" s="74" t="s">
        <v>213</v>
      </c>
      <c r="C39" s="74" t="s">
        <v>214</v>
      </c>
      <c r="D39" s="74" t="s">
        <v>215</v>
      </c>
    </row>
    <row r="40" spans="1:4" ht="27.6">
      <c r="A40" s="75" t="s">
        <v>216</v>
      </c>
      <c r="B40" s="75" t="s">
        <v>217</v>
      </c>
      <c r="C40" s="75" t="s">
        <v>218</v>
      </c>
      <c r="D40" s="75" t="s">
        <v>219</v>
      </c>
    </row>
  </sheetData>
  <sheetProtection algorithmName="SHA-512" hashValue="jVaXLNiU3s4/K18LDLD+ARrkTlIMXVwzzSDMdpl4A0Geh5thzudu7Pxqbk2V8gb3r7asiyOLt6D6JdmBowmjcw==" saltValue="L/bqpP0qvP0Yb9fVm4+uGw==" spinCount="100000" sheet="1" objects="1" scenarios="1" formatCells="0" formatColumns="0" formatRows="0" insertColumns="0" insertRows="0" sort="0" autoFilter="0" pivotTables="0"/>
  <mergeCells count="4">
    <mergeCell ref="A1:D1"/>
    <mergeCell ref="A2:D2"/>
    <mergeCell ref="E6:F8"/>
    <mergeCell ref="E9:F9"/>
  </mergeCells>
  <hyperlinks>
    <hyperlink ref="E9" r:id="rId1" xr:uid="{7F7F249D-79E0-40D4-A00A-AE97AFC0ED13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workbookViewId="0">
      <selection activeCell="I20" sqref="A20:I20"/>
    </sheetView>
  </sheetViews>
  <sheetFormatPr baseColWidth="10" defaultColWidth="8.796875" defaultRowHeight="13.8"/>
  <cols>
    <col min="1" max="1" width="22" customWidth="1"/>
    <col min="2" max="2" width="18" customWidth="1"/>
    <col min="3" max="3" width="19" customWidth="1"/>
    <col min="4" max="4" width="20" customWidth="1"/>
    <col min="5" max="5" width="17" customWidth="1"/>
    <col min="6" max="6" width="16" customWidth="1"/>
    <col min="7" max="7" width="15" customWidth="1"/>
    <col min="8" max="8" width="18" customWidth="1"/>
    <col min="9" max="9" width="14" customWidth="1"/>
    <col min="10" max="10" width="18" customWidth="1"/>
    <col min="11" max="15" width="14" customWidth="1"/>
    <col min="16" max="16" width="16" customWidth="1"/>
  </cols>
  <sheetData>
    <row r="1" spans="1:16" ht="24" customHeight="1">
      <c r="A1" s="43" t="s">
        <v>220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19.2" customHeight="1">
      <c r="A2" s="45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>
      <c r="A3" s="2" t="s">
        <v>222</v>
      </c>
      <c r="B3" s="46" t="s">
        <v>223</v>
      </c>
      <c r="C3" s="46"/>
      <c r="E3" s="3" t="s">
        <v>224</v>
      </c>
      <c r="F3" s="46" t="s">
        <v>225</v>
      </c>
      <c r="G3" s="46"/>
    </row>
    <row r="5" spans="1:16" ht="15.6">
      <c r="A5" s="44" t="s">
        <v>226</v>
      </c>
      <c r="B5" s="44"/>
      <c r="C5" s="44"/>
      <c r="E5" s="44" t="s">
        <v>227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19.2" customHeight="1">
      <c r="A6" s="13" t="s">
        <v>96</v>
      </c>
      <c r="B6" s="39" t="s">
        <v>228</v>
      </c>
      <c r="E6" s="1" t="s">
        <v>56</v>
      </c>
      <c r="F6" s="4">
        <f>IF(COUNTA(A14:A23)=0,"",IF(OR(AND(A14&lt;&gt;"",OR(ISBLANK(B14),NOT(ISNUMBER(B14)),B14&lt;=0)),AND(ISBLANK(A14),NOT(ISBLANK(B14))),AND(NOT(ISBLANK(E14)),OR(NOT(ISNUMBER(E14)),E14&lt;0)),AND(A14&lt;&gt;"",COUNTIF($A$14:$A$23,A14)&gt;1),AND(A15&lt;&gt;"",OR(ISBLANK(B15),NOT(ISNUMBER(B15)),B15&lt;=0)),AND(ISBLANK(A15),NOT(ISBLANK(B15))),AND(NOT(ISBLANK(E15)),OR(NOT(ISNUMBER(E15)),E15&lt;0)),AND(A15&lt;&gt;"",COUNTIF($A$14:$A$23,A15)&gt;1),AND(A16&lt;&gt;"",OR(ISBLANK(B16),NOT(ISNUMBER(B16)),B16&lt;=0)),AND(ISBLANK(A16),NOT(ISBLANK(B16))),AND(NOT(ISBLANK(E16)),OR(NOT(ISNUMBER(E16)),E16&lt;0)),AND(A16&lt;&gt;"",COUNTIF($A$14:$A$23,A16)&gt;1),AND(A17&lt;&gt;"",OR(ISBLANK(B17),NOT(ISNUMBER(B17)),B17&lt;=0)),AND(ISBLANK(A17),NOT(ISBLANK(B17))),AND(NOT(ISBLANK(E17)),OR(NOT(ISNUMBER(E17)),E17&lt;0)),AND(A17&lt;&gt;"",COUNTIF($A$14:$A$23,A17)&gt;1),AND(A18&lt;&gt;"",OR(ISBLANK(B18),NOT(ISNUMBER(B18)),B18&lt;=0)),AND(ISBLANK(A18),NOT(ISBLANK(B18))),AND(NOT(ISBLANK(E18)),OR(NOT(ISNUMBER(E18)),E18&lt;0)),AND(A18&lt;&gt;"",COUNTIF($A$14:$A$23,A18)&gt;1),AND(A19&lt;&gt;"",OR(ISBLANK(B19),NOT(ISNUMBER(B19)),B19&lt;=0)),AND(ISBLANK(A19),NOT(ISBLANK(B19))),AND(NOT(ISBLANK(E19)),OR(NOT(ISNUMBER(E19)),E19&lt;0)),AND(A19&lt;&gt;"",COUNTIF($A$14:$A$23,A19)&gt;1),AND(A20&lt;&gt;"",OR(ISBLANK(B20),NOT(ISNUMBER(B20)),B20&lt;=0)),AND(ISBLANK(A20),NOT(ISBLANK(B20))),AND(NOT(ISBLANK(E20)),OR(NOT(ISNUMBER(E20)),E20&lt;0)),AND(A20&lt;&gt;"",COUNTIF($A$14:$A$23,A20)&gt;1),AND(A21&lt;&gt;"",OR(ISBLANK(B21),NOT(ISNUMBER(B21)),B21&lt;=0)),AND(ISBLANK(A21),NOT(ISBLANK(B21))),AND(NOT(ISBLANK(E21)),OR(NOT(ISNUMBER(E21)),E21&lt;0)),AND(A21&lt;&gt;"",COUNTIF($A$14:$A$23,A21)&gt;1),AND(A22&lt;&gt;"",OR(ISBLANK(B22),NOT(ISNUMBER(B22)),B22&lt;=0)),AND(ISBLANK(A22),NOT(ISBLANK(B22))),AND(NOT(ISBLANK(E22)),OR(NOT(ISNUMBER(E22)),E22&lt;0)),AND(A22&lt;&gt;"",COUNTIF($A$14:$A$23,A22)&gt;1),AND(A23&lt;&gt;"",OR(ISBLANK(B23),NOT(ISNUMBER(B23)),B23&lt;=0)),AND(ISBLANK(A23),NOT(ISBLANK(B23))),AND(NOT(ISBLANK(E23)),OR(NOT(ISNUMBER(E23)),E23&lt;0)),AND(A23&lt;&gt;"",COUNTIF($A$14:$A$23,A23)&gt;1)),"REVISAR",SUM(B14:B23)))</f>
        <v>100</v>
      </c>
      <c r="G6" s="1" t="s">
        <v>65</v>
      </c>
      <c r="H6" s="4">
        <f>IF(COUNTIF(C27:C56,"&lt;&gt;")=0,"",IF(OR(COUNTIF(G27:G56,"REVISAR DATOS")&gt;0,COUNTIF(G27:G56,"FALTA INFORMACIÓN")&gt;0),"REVISAR",SUM(D27:D56)))</f>
        <v>100</v>
      </c>
      <c r="I6" s="1" t="s">
        <v>196</v>
      </c>
      <c r="J6" s="4">
        <f>IF(COUNT(E27:E56)=0,"",IF(OR(COUNTIF(G27:G56,"REVISAR DATOS")&gt;0,COUNTIF(G27:G56,"FALTA INFORMACIÓN")&gt;0),"REVISAR",SUM(E27:E56)))</f>
        <v>100</v>
      </c>
      <c r="K6" s="1" t="s">
        <v>62</v>
      </c>
      <c r="L6" s="5">
        <f>IF(OR(NOT(ISNUMBER(F6)),NOT(ISNUMBER(B10)),B10&lt;=0),"",F6/B10)</f>
        <v>1</v>
      </c>
      <c r="M6" s="1" t="s">
        <v>68</v>
      </c>
      <c r="N6" s="6">
        <f>IF(OR(NOT(ISNUMBER(H6)),NOT(ISNUMBER(F6))),"",H6-F6)</f>
        <v>0</v>
      </c>
      <c r="O6" s="1" t="s">
        <v>216</v>
      </c>
      <c r="P6" s="6">
        <f>COUNTIF(C27:C56,"&lt;&gt;")</f>
        <v>10</v>
      </c>
    </row>
    <row r="7" spans="1:16" ht="19.2" customHeight="1">
      <c r="A7" s="14" t="s">
        <v>229</v>
      </c>
      <c r="B7" s="20" t="s">
        <v>230</v>
      </c>
    </row>
    <row r="8" spans="1:16" ht="19.2" customHeight="1">
      <c r="A8" s="14" t="s">
        <v>104</v>
      </c>
      <c r="B8" s="20">
        <v>10</v>
      </c>
      <c r="E8" s="47" t="s">
        <v>71</v>
      </c>
      <c r="F8" s="47"/>
      <c r="G8" s="47"/>
      <c r="I8" s="47" t="s">
        <v>208</v>
      </c>
      <c r="J8" s="47"/>
      <c r="K8" s="47"/>
      <c r="M8" s="47" t="s">
        <v>212</v>
      </c>
      <c r="N8" s="47"/>
      <c r="O8" s="47"/>
    </row>
    <row r="9" spans="1:16" ht="19.2" customHeight="1">
      <c r="A9" s="14" t="s">
        <v>108</v>
      </c>
      <c r="B9" s="20">
        <v>10</v>
      </c>
      <c r="E9" s="48">
        <f>IF(OR(NOT(ISNUMBER(J6)),NOT(ISNUMBER(H6)),H6&lt;=0),"",J6/H6)</f>
        <v>1</v>
      </c>
      <c r="F9" s="48"/>
      <c r="G9" s="48"/>
      <c r="I9" s="49" t="str">
        <f>IF(OR(F6="",B10=""),"FALTA INFORMACIÓN",IF(OR(NOT(ISNUMBER(F6)),NOT(ISNUMBER(B10))),"REVISAR DATOS",IF(F6&gt;B10,"Demanda &gt; capacidad",IF(F6=B10,"Capacidad completa","Capacidad disponible"))))</f>
        <v>Capacidad completa</v>
      </c>
      <c r="J9" s="49"/>
      <c r="K9" s="49"/>
      <c r="M9" s="49" t="str">
        <f>IF(OR(F6="",H6=""),"FALTA INFORMACIÓN",IF(OR(NOT(ISNUMBER(F6)),NOT(ISNUMBER(H6))),"REVISAR DATOS",IF(H6=F6,"Plan balanceado",IF(H6&gt;F6,"REVISAR PLAN: excedido","REVISAR PLAN: incompleto"))))</f>
        <v>Plan balanceado</v>
      </c>
      <c r="N9" s="49"/>
      <c r="O9" s="49"/>
    </row>
    <row r="10" spans="1:16" ht="19.2" customHeight="1">
      <c r="A10" s="15" t="s">
        <v>59</v>
      </c>
      <c r="B10" s="40">
        <f>IF(OR(ISBLANK(B8),ISBLANK(B9)),"",IF(OR(NOT(ISNUMBER(B8)),NOT(ISNUMBER(B9)),B8&lt;=0,B9&lt;1,B9&gt;30,MOD(B9,1)&lt;&gt;0),"REVISAR",B8*B9))</f>
        <v>100</v>
      </c>
      <c r="E10" s="48"/>
      <c r="F10" s="48"/>
      <c r="G10" s="48"/>
      <c r="I10" s="49"/>
      <c r="J10" s="49"/>
      <c r="K10" s="49"/>
      <c r="M10" s="49"/>
      <c r="N10" s="49"/>
      <c r="O10" s="49"/>
    </row>
    <row r="11" spans="1:16" ht="19.2" customHeight="1">
      <c r="E11" s="54" t="s">
        <v>231</v>
      </c>
      <c r="F11" s="54"/>
      <c r="G11" s="54"/>
      <c r="H11" s="54"/>
      <c r="I11" s="55" t="str">
        <f>IF(OR(ISBLANK(B6),ISBLANK(B7),ISBLANK(B8),ISBLANK(B9),COUNTA(A14:A23)=0,COUNTA(H14:H20)=0,COUNTIF(C27:C56,"&lt;&gt;")=0),"FALTA INFORMACIÓN",IF(OR(NOT(ISNUMBER(B8)),B8&lt;=0,NOT(ISNUMBER(B9)),B9&lt;1,B9&gt;30,MOD(B9,1)&lt;&gt;0,OR(AND(A14&lt;&gt;"",OR(ISBLANK(B14),NOT(ISNUMBER(B14)),B14&lt;=0)),AND(ISBLANK(A14),NOT(ISBLANK(B14))),AND(NOT(ISBLANK(E14)),OR(NOT(ISNUMBER(E14)),E14&lt;0)),AND(A14&lt;&gt;"",COUNTIF($A$14:$A$23,A14)&gt;1),AND(A15&lt;&gt;"",OR(ISBLANK(B15),NOT(ISNUMBER(B15)),B15&lt;=0)),AND(ISBLANK(A15),NOT(ISBLANK(B15))),AND(NOT(ISBLANK(E15)),OR(NOT(ISNUMBER(E15)),E15&lt;0)),AND(A15&lt;&gt;"",COUNTIF($A$14:$A$23,A15)&gt;1),AND(A16&lt;&gt;"",OR(ISBLANK(B16),NOT(ISNUMBER(B16)),B16&lt;=0)),AND(ISBLANK(A16),NOT(ISBLANK(B16))),AND(NOT(ISBLANK(E16)),OR(NOT(ISNUMBER(E16)),E16&lt;0)),AND(A16&lt;&gt;"",COUNTIF($A$14:$A$23,A16)&gt;1),AND(A17&lt;&gt;"",OR(ISBLANK(B17),NOT(ISNUMBER(B17)),B17&lt;=0)),AND(ISBLANK(A17),NOT(ISBLANK(B17))),AND(NOT(ISBLANK(E17)),OR(NOT(ISNUMBER(E17)),E17&lt;0)),AND(A17&lt;&gt;"",COUNTIF($A$14:$A$23,A17)&gt;1),AND(A18&lt;&gt;"",OR(ISBLANK(B18),NOT(ISNUMBER(B18)),B18&lt;=0)),AND(ISBLANK(A18),NOT(ISBLANK(B18))),AND(NOT(ISBLANK(E18)),OR(NOT(ISNUMBER(E18)),E18&lt;0)),AND(A18&lt;&gt;"",COUNTIF($A$14:$A$23,A18)&gt;1),AND(A19&lt;&gt;"",OR(ISBLANK(B19),NOT(ISNUMBER(B19)),B19&lt;=0)),AND(ISBLANK(A19),NOT(ISBLANK(B19))),AND(NOT(ISBLANK(E19)),OR(NOT(ISNUMBER(E19)),E19&lt;0)),AND(A19&lt;&gt;"",COUNTIF($A$14:$A$23,A19)&gt;1),AND(A20&lt;&gt;"",OR(ISBLANK(B20),NOT(ISNUMBER(B20)),B20&lt;=0)),AND(ISBLANK(A20),NOT(ISBLANK(B20))),AND(NOT(ISBLANK(E20)),OR(NOT(ISNUMBER(E20)),E20&lt;0)),AND(A20&lt;&gt;"",COUNTIF($A$14:$A$23,A20)&gt;1),AND(A21&lt;&gt;"",OR(ISBLANK(B21),NOT(ISNUMBER(B21)),B21&lt;=0)),AND(ISBLANK(A21),NOT(ISBLANK(B21))),AND(NOT(ISBLANK(E21)),OR(NOT(ISNUMBER(E21)),E21&lt;0)),AND(A21&lt;&gt;"",COUNTIF($A$14:$A$23,A21)&gt;1),AND(A22&lt;&gt;"",OR(ISBLANK(B22),NOT(ISNUMBER(B22)),B22&lt;=0)),AND(ISBLANK(A22),NOT(ISBLANK(B22))),AND(NOT(ISBLANK(E22)),OR(NOT(ISNUMBER(E22)),E22&lt;0)),AND(A22&lt;&gt;"",COUNTIF($A$14:$A$23,A22)&gt;1),AND(A23&lt;&gt;"",OR(ISBLANK(B23),NOT(ISNUMBER(B23)),B23&lt;=0)),AND(ISBLANK(A23),NOT(ISBLANK(B23))),AND(NOT(ISBLANK(E23)),OR(NOT(ISNUMBER(E23)),E23&lt;0)),AND(A23&lt;&gt;"",COUNTIF($A$14:$A$23,A23)&gt;1)),OR(AND(H14&lt;&gt;"",COUNTIF($H$14:$H$20,H14)&gt;1),AND(H15&lt;&gt;"",COUNTIF($H$14:$H$20,H15)&gt;1),AND(H16&lt;&gt;"",COUNTIF($H$14:$H$20,H16)&gt;1),AND(H17&lt;&gt;"",COUNTIF($H$14:$H$20,H17)&gt;1),AND(H18&lt;&gt;"",COUNTIF($H$14:$H$20,H18)&gt;1),AND(H19&lt;&gt;"",COUNTIF($H$14:$H$20,H19)&gt;1),AND(H20&lt;&gt;"",COUNTIF($H$14:$H$20,H20)&gt;1)),COUNTIF(G27:G56,"REVISAR DATOS")&gt;0,COUNTIF(G27:G56,"FALTA INFORMACIÓN")&gt;0),"REVISAR DATOS","DATOS OK"))</f>
        <v>DATOS OK</v>
      </c>
      <c r="J11" s="55"/>
      <c r="K11" s="55"/>
      <c r="L11" s="55"/>
      <c r="M11" s="55"/>
      <c r="N11" s="55"/>
      <c r="O11" s="55"/>
      <c r="P11" s="55"/>
    </row>
    <row r="12" spans="1:16" ht="15.6">
      <c r="A12" s="44" t="s">
        <v>17</v>
      </c>
      <c r="B12" s="44"/>
      <c r="C12" s="44"/>
      <c r="D12" s="44"/>
      <c r="E12" s="44"/>
      <c r="F12" s="44"/>
      <c r="H12" s="52" t="s">
        <v>232</v>
      </c>
      <c r="I12" s="52"/>
      <c r="J12" s="44" t="s">
        <v>233</v>
      </c>
      <c r="K12" s="44"/>
      <c r="L12" s="44"/>
      <c r="M12" s="44"/>
      <c r="N12" s="44"/>
      <c r="O12" s="44"/>
      <c r="P12" s="44"/>
    </row>
    <row r="13" spans="1:16" ht="25.65" customHeight="1">
      <c r="A13" s="16" t="s">
        <v>234</v>
      </c>
      <c r="B13" s="17" t="s">
        <v>119</v>
      </c>
      <c r="C13" s="17" t="s">
        <v>123</v>
      </c>
      <c r="D13" s="17" t="s">
        <v>127</v>
      </c>
      <c r="E13" s="17" t="s">
        <v>235</v>
      </c>
      <c r="F13" s="18" t="s">
        <v>236</v>
      </c>
      <c r="H13" s="53" t="s">
        <v>237</v>
      </c>
      <c r="I13" s="53"/>
      <c r="J13" s="16" t="s">
        <v>234</v>
      </c>
      <c r="K13" s="17" t="s">
        <v>238</v>
      </c>
      <c r="L13" s="17" t="s">
        <v>65</v>
      </c>
      <c r="M13" s="17" t="s">
        <v>239</v>
      </c>
      <c r="N13" s="17" t="s">
        <v>200</v>
      </c>
      <c r="O13" s="17" t="s">
        <v>204</v>
      </c>
      <c r="P13" s="18" t="s">
        <v>240</v>
      </c>
    </row>
    <row r="14" spans="1:16" ht="27.6">
      <c r="A14" s="19" t="s">
        <v>241</v>
      </c>
      <c r="B14" s="10">
        <v>50</v>
      </c>
      <c r="C14" s="9">
        <f>IF(A14="","",IF(OR(F6="",NOT(ISNUMBER(B14)),B14&lt;=0),"",B14/$F$6))</f>
        <v>0.5</v>
      </c>
      <c r="D14" s="11">
        <f t="shared" ref="D14:D23" si="0">IF(A14="","",IF(OR(NOT(ISNUMBER(B14)),B14&lt;=0,NOT(ISNUMBER($B$8)),$B$8&lt;=0),"",ROUNDUP(B14/$B$8,0)))</f>
        <v>5</v>
      </c>
      <c r="E14" s="10">
        <v>5</v>
      </c>
      <c r="F14" s="20" t="s">
        <v>242</v>
      </c>
      <c r="H14" s="41" t="s">
        <v>243</v>
      </c>
      <c r="I14" s="42"/>
      <c r="J14" s="26" t="str">
        <f t="shared" ref="J14:J23" si="1">IF(A14="","",A14)</f>
        <v>A</v>
      </c>
      <c r="K14" s="12">
        <f t="shared" ref="K14:K23" si="2">IF(J14="","",B14)</f>
        <v>50</v>
      </c>
      <c r="L14" s="12">
        <f t="shared" ref="L14:L23" si="3">IF(J14="","",SUMIF($C$27:$C$56,J14,$D$27:$D$56))</f>
        <v>50</v>
      </c>
      <c r="M14" s="12">
        <f t="shared" ref="M14:M23" si="4">IF(J14="","",IF(OR(COUNTIFS($C$27:$C$56,J14,$G$27:$G$56,"REVISAR DATOS")&gt;0,COUNTIFS($C$27:$C$56,J14,$G$27:$G$56,"FALTA INFORMACIÓN")&gt;0),"REVISAR",IF(COUNTIFS($C$27:$C$56,J14,$E$27:$E$56,"&lt;&gt;")=0,"",SUMIF($C$27:$C$56,J14,$E$27:$E$56))))</f>
        <v>50</v>
      </c>
      <c r="N14" s="12">
        <f t="shared" ref="N14:N23" si="5">IF(OR(J14="",L14="",K14=""),"",L14-K14)</f>
        <v>0</v>
      </c>
      <c r="O14" s="12">
        <f t="shared" ref="O14:O23" si="6">IF(OR(J14="",NOT(ISNUMBER(M14)),NOT(ISNUMBER(K14))),"",M14-K14)</f>
        <v>0</v>
      </c>
      <c r="P14" s="27">
        <f t="shared" ref="P14:P23" si="7">IF(OR(J14="",NOT(ISNUMBER(M14)),NOT(ISNUMBER(K14)),K14&lt;=0),"",M14/K14)</f>
        <v>1</v>
      </c>
    </row>
    <row r="15" spans="1:16">
      <c r="A15" s="19" t="s">
        <v>244</v>
      </c>
      <c r="B15" s="10">
        <v>30</v>
      </c>
      <c r="C15" s="9">
        <f>IF(A15="","",IF(OR(F6="",NOT(ISNUMBER(B15)),B15&lt;=0),"",B15/$F$6))</f>
        <v>0.3</v>
      </c>
      <c r="D15" s="11">
        <f t="shared" si="0"/>
        <v>3</v>
      </c>
      <c r="E15" s="10">
        <v>5</v>
      </c>
      <c r="F15" s="20" t="s">
        <v>245</v>
      </c>
      <c r="H15" s="41" t="s">
        <v>246</v>
      </c>
      <c r="I15" s="42"/>
      <c r="J15" s="26" t="str">
        <f t="shared" si="1"/>
        <v>B</v>
      </c>
      <c r="K15" s="12">
        <f t="shared" si="2"/>
        <v>30</v>
      </c>
      <c r="L15" s="12">
        <f t="shared" si="3"/>
        <v>30</v>
      </c>
      <c r="M15" s="12">
        <f t="shared" si="4"/>
        <v>31</v>
      </c>
      <c r="N15" s="12">
        <f t="shared" si="5"/>
        <v>0</v>
      </c>
      <c r="O15" s="12">
        <f t="shared" si="6"/>
        <v>1</v>
      </c>
      <c r="P15" s="27">
        <f t="shared" si="7"/>
        <v>1.0333333333333334</v>
      </c>
    </row>
    <row r="16" spans="1:16">
      <c r="A16" s="19" t="s">
        <v>247</v>
      </c>
      <c r="B16" s="10">
        <v>20</v>
      </c>
      <c r="C16" s="9">
        <f>IF(A16="","",IF(OR(F6="",NOT(ISNUMBER(B16)),B16&lt;=0),"",B16/$F$6))</f>
        <v>0.2</v>
      </c>
      <c r="D16" s="11">
        <f t="shared" si="0"/>
        <v>2</v>
      </c>
      <c r="E16" s="10">
        <v>5</v>
      </c>
      <c r="F16" s="20" t="s">
        <v>248</v>
      </c>
      <c r="H16" s="41" t="s">
        <v>249</v>
      </c>
      <c r="I16" s="42"/>
      <c r="J16" s="26" t="str">
        <f t="shared" si="1"/>
        <v>C</v>
      </c>
      <c r="K16" s="12">
        <f t="shared" si="2"/>
        <v>20</v>
      </c>
      <c r="L16" s="12">
        <f t="shared" si="3"/>
        <v>20</v>
      </c>
      <c r="M16" s="12">
        <f t="shared" si="4"/>
        <v>19</v>
      </c>
      <c r="N16" s="12">
        <f t="shared" si="5"/>
        <v>0</v>
      </c>
      <c r="O16" s="12">
        <f t="shared" si="6"/>
        <v>-1</v>
      </c>
      <c r="P16" s="27">
        <f t="shared" si="7"/>
        <v>0.95</v>
      </c>
    </row>
    <row r="17" spans="1:16">
      <c r="A17" s="19"/>
      <c r="B17" s="10"/>
      <c r="C17" s="9" t="str">
        <f>IF(A17="","",IF(OR(F6="",NOT(ISNUMBER(B17)),B17&lt;=0),"",B17/$F$6))</f>
        <v/>
      </c>
      <c r="D17" s="11" t="str">
        <f t="shared" si="0"/>
        <v/>
      </c>
      <c r="E17" s="10"/>
      <c r="F17" s="20"/>
      <c r="H17" s="41" t="s">
        <v>250</v>
      </c>
      <c r="I17" s="42"/>
      <c r="J17" s="26" t="str">
        <f t="shared" si="1"/>
        <v/>
      </c>
      <c r="K17" s="12" t="str">
        <f t="shared" si="2"/>
        <v/>
      </c>
      <c r="L17" s="12" t="str">
        <f t="shared" si="3"/>
        <v/>
      </c>
      <c r="M17" s="12" t="str">
        <f t="shared" si="4"/>
        <v/>
      </c>
      <c r="N17" s="12" t="str">
        <f t="shared" si="5"/>
        <v/>
      </c>
      <c r="O17" s="12" t="str">
        <f t="shared" si="6"/>
        <v/>
      </c>
      <c r="P17" s="27" t="str">
        <f t="shared" si="7"/>
        <v/>
      </c>
    </row>
    <row r="18" spans="1:16">
      <c r="A18" s="19"/>
      <c r="B18" s="10"/>
      <c r="C18" s="9" t="str">
        <f>IF(A18="","",IF(OR(F6="",NOT(ISNUMBER(B18)),B18&lt;=0),"",B18/$F$6))</f>
        <v/>
      </c>
      <c r="D18" s="11" t="str">
        <f t="shared" si="0"/>
        <v/>
      </c>
      <c r="E18" s="10"/>
      <c r="F18" s="20"/>
      <c r="H18" s="41" t="s">
        <v>251</v>
      </c>
      <c r="I18" s="42"/>
      <c r="J18" s="26" t="str">
        <f t="shared" si="1"/>
        <v/>
      </c>
      <c r="K18" s="12" t="str">
        <f t="shared" si="2"/>
        <v/>
      </c>
      <c r="L18" s="12" t="str">
        <f t="shared" si="3"/>
        <v/>
      </c>
      <c r="M18" s="12" t="str">
        <f t="shared" si="4"/>
        <v/>
      </c>
      <c r="N18" s="12" t="str">
        <f t="shared" si="5"/>
        <v/>
      </c>
      <c r="O18" s="12" t="str">
        <f t="shared" si="6"/>
        <v/>
      </c>
      <c r="P18" s="27" t="str">
        <f t="shared" si="7"/>
        <v/>
      </c>
    </row>
    <row r="19" spans="1:16">
      <c r="A19" s="19"/>
      <c r="B19" s="10"/>
      <c r="C19" s="9" t="str">
        <f>IF(A19="","",IF(OR(F6="",NOT(ISNUMBER(B19)),B19&lt;=0),"",B19/$F$6))</f>
        <v/>
      </c>
      <c r="D19" s="11" t="str">
        <f t="shared" si="0"/>
        <v/>
      </c>
      <c r="E19" s="10"/>
      <c r="F19" s="20"/>
      <c r="H19" s="41"/>
      <c r="I19" s="42"/>
      <c r="J19" s="26" t="str">
        <f t="shared" si="1"/>
        <v/>
      </c>
      <c r="K19" s="12" t="str">
        <f t="shared" si="2"/>
        <v/>
      </c>
      <c r="L19" s="12" t="str">
        <f t="shared" si="3"/>
        <v/>
      </c>
      <c r="M19" s="12" t="str">
        <f t="shared" si="4"/>
        <v/>
      </c>
      <c r="N19" s="12" t="str">
        <f t="shared" si="5"/>
        <v/>
      </c>
      <c r="O19" s="12" t="str">
        <f t="shared" si="6"/>
        <v/>
      </c>
      <c r="P19" s="27" t="str">
        <f t="shared" si="7"/>
        <v/>
      </c>
    </row>
    <row r="20" spans="1:16">
      <c r="A20" s="19"/>
      <c r="B20" s="10"/>
      <c r="C20" s="9" t="str">
        <f>IF(A20="","",IF(OR(F6="",NOT(ISNUMBER(B20)),B20&lt;=0),"",B20/$F$6))</f>
        <v/>
      </c>
      <c r="D20" s="11" t="str">
        <f t="shared" si="0"/>
        <v/>
      </c>
      <c r="E20" s="10"/>
      <c r="F20" s="20"/>
      <c r="H20" s="41"/>
      <c r="I20" s="42"/>
      <c r="J20" s="26" t="str">
        <f t="shared" si="1"/>
        <v/>
      </c>
      <c r="K20" s="12" t="str">
        <f t="shared" si="2"/>
        <v/>
      </c>
      <c r="L20" s="12" t="str">
        <f t="shared" si="3"/>
        <v/>
      </c>
      <c r="M20" s="12" t="str">
        <f t="shared" si="4"/>
        <v/>
      </c>
      <c r="N20" s="12" t="str">
        <f t="shared" si="5"/>
        <v/>
      </c>
      <c r="O20" s="12" t="str">
        <f t="shared" si="6"/>
        <v/>
      </c>
      <c r="P20" s="27" t="str">
        <f t="shared" si="7"/>
        <v/>
      </c>
    </row>
    <row r="21" spans="1:16">
      <c r="A21" s="19"/>
      <c r="B21" s="10"/>
      <c r="C21" s="9" t="str">
        <f>IF(A21="","",IF(OR(F6="",NOT(ISNUMBER(B21)),B21&lt;=0),"",B21/$F$6))</f>
        <v/>
      </c>
      <c r="D21" s="11" t="str">
        <f t="shared" si="0"/>
        <v/>
      </c>
      <c r="E21" s="10"/>
      <c r="F21" s="20"/>
      <c r="J21" s="26" t="str">
        <f t="shared" si="1"/>
        <v/>
      </c>
      <c r="K21" s="12" t="str">
        <f t="shared" si="2"/>
        <v/>
      </c>
      <c r="L21" s="12" t="str">
        <f t="shared" si="3"/>
        <v/>
      </c>
      <c r="M21" s="12" t="str">
        <f t="shared" si="4"/>
        <v/>
      </c>
      <c r="N21" s="12" t="str">
        <f t="shared" si="5"/>
        <v/>
      </c>
      <c r="O21" s="12" t="str">
        <f t="shared" si="6"/>
        <v/>
      </c>
      <c r="P21" s="27" t="str">
        <f t="shared" si="7"/>
        <v/>
      </c>
    </row>
    <row r="22" spans="1:16">
      <c r="A22" s="19"/>
      <c r="B22" s="10"/>
      <c r="C22" s="9" t="str">
        <f>IF(A22="","",IF(OR(F6="",NOT(ISNUMBER(B22)),B22&lt;=0),"",B22/$F$6))</f>
        <v/>
      </c>
      <c r="D22" s="11" t="str">
        <f t="shared" si="0"/>
        <v/>
      </c>
      <c r="E22" s="10"/>
      <c r="F22" s="20"/>
      <c r="J22" s="26" t="str">
        <f t="shared" si="1"/>
        <v/>
      </c>
      <c r="K22" s="12" t="str">
        <f t="shared" si="2"/>
        <v/>
      </c>
      <c r="L22" s="12" t="str">
        <f t="shared" si="3"/>
        <v/>
      </c>
      <c r="M22" s="12" t="str">
        <f t="shared" si="4"/>
        <v/>
      </c>
      <c r="N22" s="12" t="str">
        <f t="shared" si="5"/>
        <v/>
      </c>
      <c r="O22" s="12" t="str">
        <f t="shared" si="6"/>
        <v/>
      </c>
      <c r="P22" s="27" t="str">
        <f t="shared" si="7"/>
        <v/>
      </c>
    </row>
    <row r="23" spans="1:16">
      <c r="A23" s="21"/>
      <c r="B23" s="22"/>
      <c r="C23" s="23" t="str">
        <f>IF(A23="","",IF(OR(F6="",NOT(ISNUMBER(B23)),B23&lt;=0),"",B23/$F$6))</f>
        <v/>
      </c>
      <c r="D23" s="24" t="str">
        <f t="shared" si="0"/>
        <v/>
      </c>
      <c r="E23" s="22"/>
      <c r="F23" s="25"/>
      <c r="J23" s="28" t="str">
        <f t="shared" si="1"/>
        <v/>
      </c>
      <c r="K23" s="29" t="str">
        <f t="shared" si="2"/>
        <v/>
      </c>
      <c r="L23" s="29" t="str">
        <f t="shared" si="3"/>
        <v/>
      </c>
      <c r="M23" s="29" t="str">
        <f t="shared" si="4"/>
        <v/>
      </c>
      <c r="N23" s="29" t="str">
        <f t="shared" si="5"/>
        <v/>
      </c>
      <c r="O23" s="29" t="str">
        <f t="shared" si="6"/>
        <v/>
      </c>
      <c r="P23" s="30" t="str">
        <f t="shared" si="7"/>
        <v/>
      </c>
    </row>
    <row r="25" spans="1:16" ht="15.6">
      <c r="A25" s="44" t="s">
        <v>252</v>
      </c>
      <c r="B25" s="44"/>
      <c r="C25" s="44"/>
      <c r="D25" s="44"/>
      <c r="E25" s="44"/>
      <c r="F25" s="44"/>
      <c r="G25" s="44"/>
      <c r="H25" s="44"/>
      <c r="J25" s="44" t="s">
        <v>253</v>
      </c>
      <c r="K25" s="44"/>
      <c r="L25" s="44"/>
      <c r="M25" s="44"/>
      <c r="N25" s="44"/>
      <c r="O25" s="44"/>
    </row>
    <row r="26" spans="1:16" ht="24" customHeight="1">
      <c r="A26" s="16" t="s">
        <v>100</v>
      </c>
      <c r="B26" s="17" t="s">
        <v>172</v>
      </c>
      <c r="C26" s="17" t="s">
        <v>234</v>
      </c>
      <c r="D26" s="17" t="s">
        <v>135</v>
      </c>
      <c r="E26" s="17" t="s">
        <v>49</v>
      </c>
      <c r="F26" s="17" t="s">
        <v>141</v>
      </c>
      <c r="G26" s="17" t="s">
        <v>156</v>
      </c>
      <c r="H26" s="18" t="s">
        <v>160</v>
      </c>
      <c r="J26" s="16" t="s">
        <v>172</v>
      </c>
      <c r="K26" s="17" t="s">
        <v>254</v>
      </c>
      <c r="L26" s="17" t="s">
        <v>239</v>
      </c>
      <c r="M26" s="17" t="s">
        <v>141</v>
      </c>
      <c r="N26" s="17" t="s">
        <v>240</v>
      </c>
      <c r="O26" s="18" t="s">
        <v>156</v>
      </c>
    </row>
    <row r="27" spans="1:16">
      <c r="A27" s="31">
        <v>1</v>
      </c>
      <c r="B27" s="7" t="s">
        <v>243</v>
      </c>
      <c r="C27" s="7" t="s">
        <v>241</v>
      </c>
      <c r="D27" s="10">
        <v>10</v>
      </c>
      <c r="E27" s="10">
        <v>10</v>
      </c>
      <c r="F27" s="11">
        <f t="shared" ref="F27:F56" si="8">IF(ISBLANK(E27),"",IF(OR(ISBLANK(B27),ISBLANK(C27),ISBLANK(D27),NOT(ISNUMBER($B$9)),$B$9&lt;1,$B$9&gt;30,MOD($B$9,1)&lt;&gt;0,A27&gt;$B$9,NOT(ISNUMBER(D27)),D27&lt;=0,COUNTIF($A$14:$A$23,C27)=0,COUNTIF($H$14:$H$20,B27)=0,NOT(ISNUMBER(E27)),E27&lt;0),"REVISAR",E27-D27))</f>
        <v>0</v>
      </c>
      <c r="G27" s="8" t="str">
        <f t="shared" ref="G27:G56" si="9">IF(COUNTA(B27:E27)=0,"",IF(OR(ISBLANK(B27),ISBLANK(C27),ISBLANK(D27)),"FALTA INFORMACIÓN",IF(OR(NOT(ISNUMBER($B$9)),$B$9&lt;1,$B$9&gt;30,MOD($B$9,1)&lt;&gt;0,A27&gt;$B$9,NOT(ISNUMBER(D27)),D27&lt;=0,COUNTIF($A$14:$A$23,C27)=0,COUNTIF($H$14:$H$20,B27)=0),"REVISAR DATOS",IF(ISBLANK(E27),"Pendiente",IF(OR(NOT(ISNUMBER(E27)),E27&lt;0),"REVISAR DATOS",IF(E27=D27,"OK","REVISAR"))))))</f>
        <v>OK</v>
      </c>
      <c r="H27" s="20"/>
      <c r="J27" s="35" t="str">
        <f t="shared" ref="J27:J33" si="10">IF(H14="","",H14)</f>
        <v>Lunes</v>
      </c>
      <c r="K27" s="8">
        <f t="shared" ref="K27:K33" si="11">IF(J27="","",SUMIF($B$27:$B$56,J27,$D$27:$D$56))</f>
        <v>20</v>
      </c>
      <c r="L27" s="8">
        <f t="shared" ref="L27:L33" si="12">IF(J27="","",IF(OR(COUNTIFS($B$27:$B$56,J27,$G$27:$G$56,"REVISAR DATOS")&gt;0,COUNTIFS($B$27:$B$56,J27,$G$27:$G$56,"FALTA INFORMACIÓN")&gt;0),"REVISAR",IF(COUNTIFS($B$27:$B$56,J27,$E$27:$E$56,"&lt;&gt;")=0,"",SUMIF($B$27:$B$56,J27,$E$27:$E$56))))</f>
        <v>20</v>
      </c>
      <c r="M27" s="8">
        <f t="shared" ref="M27:M33" si="13">IF(OR(J27="",NOT(ISNUMBER(L27)),NOT(ISNUMBER(K27))),"",L27-K27)</f>
        <v>0</v>
      </c>
      <c r="N27" s="9">
        <f t="shared" ref="N27:N33" si="14">IF(OR(J27="",NOT(ISNUMBER(L27)),NOT(ISNUMBER(K27)),K27&lt;=0),"",L27/K27)</f>
        <v>1</v>
      </c>
      <c r="O27" s="36" t="str">
        <f t="shared" ref="O27:O33" si="15">IF(J27="","",IF(K27=0,"REVISAR DATOS",IF(L27="","Pendiente",IF(L27="REVISAR","REVISAR DATOS",IF(L27=K27,"OK","REVISAR")))))</f>
        <v>OK</v>
      </c>
    </row>
    <row r="28" spans="1:16">
      <c r="A28" s="31">
        <v>2</v>
      </c>
      <c r="B28" s="7" t="s">
        <v>243</v>
      </c>
      <c r="C28" s="7" t="s">
        <v>244</v>
      </c>
      <c r="D28" s="10">
        <v>10</v>
      </c>
      <c r="E28" s="10">
        <v>10</v>
      </c>
      <c r="F28" s="11">
        <f t="shared" si="8"/>
        <v>0</v>
      </c>
      <c r="G28" s="8" t="str">
        <f t="shared" si="9"/>
        <v>OK</v>
      </c>
      <c r="H28" s="20"/>
      <c r="J28" s="35" t="str">
        <f t="shared" si="10"/>
        <v>Martes</v>
      </c>
      <c r="K28" s="8">
        <f t="shared" si="11"/>
        <v>20</v>
      </c>
      <c r="L28" s="8">
        <f t="shared" si="12"/>
        <v>19</v>
      </c>
      <c r="M28" s="8">
        <f t="shared" si="13"/>
        <v>-1</v>
      </c>
      <c r="N28" s="9">
        <f t="shared" si="14"/>
        <v>0.95</v>
      </c>
      <c r="O28" s="36" t="str">
        <f t="shared" si="15"/>
        <v>REVISAR</v>
      </c>
    </row>
    <row r="29" spans="1:16">
      <c r="A29" s="31">
        <v>3</v>
      </c>
      <c r="B29" s="7" t="s">
        <v>246</v>
      </c>
      <c r="C29" s="7" t="s">
        <v>241</v>
      </c>
      <c r="D29" s="10">
        <v>10</v>
      </c>
      <c r="E29" s="10">
        <v>10</v>
      </c>
      <c r="F29" s="11">
        <f t="shared" si="8"/>
        <v>0</v>
      </c>
      <c r="G29" s="8" t="str">
        <f t="shared" si="9"/>
        <v>OK</v>
      </c>
      <c r="H29" s="20"/>
      <c r="J29" s="35" t="str">
        <f t="shared" si="10"/>
        <v>Miércoles</v>
      </c>
      <c r="K29" s="8">
        <f t="shared" si="11"/>
        <v>20</v>
      </c>
      <c r="L29" s="8">
        <f t="shared" si="12"/>
        <v>20</v>
      </c>
      <c r="M29" s="8">
        <f t="shared" si="13"/>
        <v>0</v>
      </c>
      <c r="N29" s="9">
        <f t="shared" si="14"/>
        <v>1</v>
      </c>
      <c r="O29" s="36" t="str">
        <f t="shared" si="15"/>
        <v>OK</v>
      </c>
    </row>
    <row r="30" spans="1:16" ht="27.6">
      <c r="A30" s="31">
        <v>4</v>
      </c>
      <c r="B30" s="7" t="s">
        <v>246</v>
      </c>
      <c r="C30" s="7" t="s">
        <v>247</v>
      </c>
      <c r="D30" s="10">
        <v>10</v>
      </c>
      <c r="E30" s="10">
        <v>9</v>
      </c>
      <c r="F30" s="11">
        <f t="shared" si="8"/>
        <v>-1</v>
      </c>
      <c r="G30" s="8" t="str">
        <f t="shared" si="9"/>
        <v>REVISAR</v>
      </c>
      <c r="H30" s="20" t="s">
        <v>255</v>
      </c>
      <c r="J30" s="35" t="str">
        <f t="shared" si="10"/>
        <v>Jueves</v>
      </c>
      <c r="K30" s="8">
        <f t="shared" si="11"/>
        <v>20</v>
      </c>
      <c r="L30" s="8">
        <f t="shared" si="12"/>
        <v>20</v>
      </c>
      <c r="M30" s="8">
        <f t="shared" si="13"/>
        <v>0</v>
      </c>
      <c r="N30" s="9">
        <f t="shared" si="14"/>
        <v>1</v>
      </c>
      <c r="O30" s="36" t="str">
        <f t="shared" si="15"/>
        <v>OK</v>
      </c>
    </row>
    <row r="31" spans="1:16">
      <c r="A31" s="31">
        <v>5</v>
      </c>
      <c r="B31" s="7" t="s">
        <v>249</v>
      </c>
      <c r="C31" s="7" t="s">
        <v>241</v>
      </c>
      <c r="D31" s="10">
        <v>10</v>
      </c>
      <c r="E31" s="10">
        <v>10</v>
      </c>
      <c r="F31" s="11">
        <f t="shared" si="8"/>
        <v>0</v>
      </c>
      <c r="G31" s="8" t="str">
        <f t="shared" si="9"/>
        <v>OK</v>
      </c>
      <c r="H31" s="20"/>
      <c r="J31" s="35" t="str">
        <f t="shared" si="10"/>
        <v>Viernes</v>
      </c>
      <c r="K31" s="8">
        <f t="shared" si="11"/>
        <v>20</v>
      </c>
      <c r="L31" s="8">
        <f t="shared" si="12"/>
        <v>21</v>
      </c>
      <c r="M31" s="8">
        <f t="shared" si="13"/>
        <v>1</v>
      </c>
      <c r="N31" s="9">
        <f t="shared" si="14"/>
        <v>1.05</v>
      </c>
      <c r="O31" s="36" t="str">
        <f t="shared" si="15"/>
        <v>REVISAR</v>
      </c>
    </row>
    <row r="32" spans="1:16">
      <c r="A32" s="31">
        <v>6</v>
      </c>
      <c r="B32" s="7" t="s">
        <v>249</v>
      </c>
      <c r="C32" s="7" t="s">
        <v>244</v>
      </c>
      <c r="D32" s="10">
        <v>10</v>
      </c>
      <c r="E32" s="10">
        <v>10</v>
      </c>
      <c r="F32" s="11">
        <f t="shared" si="8"/>
        <v>0</v>
      </c>
      <c r="G32" s="8" t="str">
        <f t="shared" si="9"/>
        <v>OK</v>
      </c>
      <c r="H32" s="20"/>
      <c r="J32" s="35" t="str">
        <f t="shared" si="10"/>
        <v/>
      </c>
      <c r="K32" s="8" t="str">
        <f t="shared" si="11"/>
        <v/>
      </c>
      <c r="L32" s="8" t="str">
        <f t="shared" si="12"/>
        <v/>
      </c>
      <c r="M32" s="8" t="str">
        <f t="shared" si="13"/>
        <v/>
      </c>
      <c r="N32" s="9" t="str">
        <f t="shared" si="14"/>
        <v/>
      </c>
      <c r="O32" s="36" t="str">
        <f t="shared" si="15"/>
        <v/>
      </c>
    </row>
    <row r="33" spans="1:16">
      <c r="A33" s="31">
        <v>7</v>
      </c>
      <c r="B33" s="7" t="s">
        <v>250</v>
      </c>
      <c r="C33" s="7" t="s">
        <v>241</v>
      </c>
      <c r="D33" s="10">
        <v>10</v>
      </c>
      <c r="E33" s="10">
        <v>10</v>
      </c>
      <c r="F33" s="11">
        <f t="shared" si="8"/>
        <v>0</v>
      </c>
      <c r="G33" s="8" t="str">
        <f t="shared" si="9"/>
        <v>OK</v>
      </c>
      <c r="H33" s="20"/>
      <c r="J33" s="37" t="str">
        <f t="shared" si="10"/>
        <v/>
      </c>
      <c r="K33" s="34" t="str">
        <f t="shared" si="11"/>
        <v/>
      </c>
      <c r="L33" s="34" t="str">
        <f t="shared" si="12"/>
        <v/>
      </c>
      <c r="M33" s="34" t="str">
        <f t="shared" si="13"/>
        <v/>
      </c>
      <c r="N33" s="23" t="str">
        <f t="shared" si="14"/>
        <v/>
      </c>
      <c r="O33" s="38" t="str">
        <f t="shared" si="15"/>
        <v/>
      </c>
    </row>
    <row r="34" spans="1:16">
      <c r="A34" s="31">
        <v>8</v>
      </c>
      <c r="B34" s="7" t="s">
        <v>250</v>
      </c>
      <c r="C34" s="7" t="s">
        <v>247</v>
      </c>
      <c r="D34" s="10">
        <v>10</v>
      </c>
      <c r="E34" s="10">
        <v>10</v>
      </c>
      <c r="F34" s="11">
        <f t="shared" si="8"/>
        <v>0</v>
      </c>
      <c r="G34" s="8" t="str">
        <f t="shared" si="9"/>
        <v>OK</v>
      </c>
      <c r="H34" s="20"/>
    </row>
    <row r="35" spans="1:16">
      <c r="A35" s="31">
        <v>9</v>
      </c>
      <c r="B35" s="7" t="s">
        <v>251</v>
      </c>
      <c r="C35" s="7" t="s">
        <v>241</v>
      </c>
      <c r="D35" s="10">
        <v>10</v>
      </c>
      <c r="E35" s="10">
        <v>10</v>
      </c>
      <c r="F35" s="11">
        <f t="shared" si="8"/>
        <v>0</v>
      </c>
      <c r="G35" s="8" t="str">
        <f t="shared" si="9"/>
        <v>OK</v>
      </c>
      <c r="H35" s="20"/>
      <c r="J35" s="50" t="s">
        <v>256</v>
      </c>
      <c r="K35" s="50"/>
      <c r="L35" s="50"/>
      <c r="M35" s="50"/>
      <c r="N35" s="50"/>
      <c r="O35" s="50"/>
      <c r="P35" s="50"/>
    </row>
    <row r="36" spans="1:16" ht="41.4">
      <c r="A36" s="31">
        <v>10</v>
      </c>
      <c r="B36" s="7" t="s">
        <v>251</v>
      </c>
      <c r="C36" s="7" t="s">
        <v>244</v>
      </c>
      <c r="D36" s="10">
        <v>10</v>
      </c>
      <c r="E36" s="10">
        <v>11</v>
      </c>
      <c r="F36" s="11">
        <f t="shared" si="8"/>
        <v>1</v>
      </c>
      <c r="G36" s="8" t="str">
        <f t="shared" si="9"/>
        <v>REVISAR</v>
      </c>
      <c r="H36" s="20" t="s">
        <v>257</v>
      </c>
      <c r="J36" s="50"/>
      <c r="K36" s="50"/>
      <c r="L36" s="50"/>
      <c r="M36" s="50"/>
      <c r="N36" s="50"/>
      <c r="O36" s="50"/>
      <c r="P36" s="50"/>
    </row>
    <row r="37" spans="1:16">
      <c r="A37" s="31">
        <v>11</v>
      </c>
      <c r="B37" s="7"/>
      <c r="C37" s="7"/>
      <c r="D37" s="10"/>
      <c r="E37" s="10"/>
      <c r="F37" s="11" t="str">
        <f t="shared" si="8"/>
        <v/>
      </c>
      <c r="G37" s="8" t="str">
        <f t="shared" si="9"/>
        <v/>
      </c>
      <c r="H37" s="20"/>
      <c r="J37" s="50"/>
      <c r="K37" s="50"/>
      <c r="L37" s="50"/>
      <c r="M37" s="50"/>
      <c r="N37" s="50"/>
      <c r="O37" s="50"/>
      <c r="P37" s="50"/>
    </row>
    <row r="38" spans="1:16">
      <c r="A38" s="31">
        <v>12</v>
      </c>
      <c r="B38" s="7"/>
      <c r="C38" s="7"/>
      <c r="D38" s="10"/>
      <c r="E38" s="10"/>
      <c r="F38" s="11" t="str">
        <f t="shared" si="8"/>
        <v/>
      </c>
      <c r="G38" s="8" t="str">
        <f t="shared" si="9"/>
        <v/>
      </c>
      <c r="H38" s="20"/>
      <c r="J38" s="50"/>
      <c r="K38" s="50"/>
      <c r="L38" s="50"/>
      <c r="M38" s="50"/>
      <c r="N38" s="50"/>
      <c r="O38" s="50"/>
      <c r="P38" s="50"/>
    </row>
    <row r="39" spans="1:16">
      <c r="A39" s="31">
        <v>13</v>
      </c>
      <c r="B39" s="7"/>
      <c r="C39" s="7"/>
      <c r="D39" s="10"/>
      <c r="E39" s="10"/>
      <c r="F39" s="11" t="str">
        <f t="shared" si="8"/>
        <v/>
      </c>
      <c r="G39" s="8" t="str">
        <f t="shared" si="9"/>
        <v/>
      </c>
      <c r="H39" s="20"/>
    </row>
    <row r="40" spans="1:16">
      <c r="A40" s="31">
        <v>14</v>
      </c>
      <c r="B40" s="7"/>
      <c r="C40" s="7"/>
      <c r="D40" s="10"/>
      <c r="E40" s="10"/>
      <c r="F40" s="11" t="str">
        <f t="shared" si="8"/>
        <v/>
      </c>
      <c r="G40" s="8" t="str">
        <f t="shared" si="9"/>
        <v/>
      </c>
      <c r="H40" s="20"/>
      <c r="J40" s="51" t="s">
        <v>258</v>
      </c>
      <c r="K40" s="51"/>
      <c r="L40" s="51"/>
      <c r="M40" s="51"/>
      <c r="N40" s="51"/>
      <c r="O40" s="51"/>
      <c r="P40" s="51"/>
    </row>
    <row r="41" spans="1:16">
      <c r="A41" s="31">
        <v>15</v>
      </c>
      <c r="B41" s="7"/>
      <c r="C41" s="7"/>
      <c r="D41" s="10"/>
      <c r="E41" s="10"/>
      <c r="F41" s="11" t="str">
        <f t="shared" si="8"/>
        <v/>
      </c>
      <c r="G41" s="8" t="str">
        <f t="shared" si="9"/>
        <v/>
      </c>
      <c r="H41" s="20"/>
      <c r="J41" s="51"/>
      <c r="K41" s="51"/>
      <c r="L41" s="51"/>
      <c r="M41" s="51"/>
      <c r="N41" s="51"/>
      <c r="O41" s="51"/>
      <c r="P41" s="51"/>
    </row>
    <row r="42" spans="1:16">
      <c r="A42" s="31">
        <v>16</v>
      </c>
      <c r="B42" s="7"/>
      <c r="C42" s="7"/>
      <c r="D42" s="10"/>
      <c r="E42" s="10"/>
      <c r="F42" s="11" t="str">
        <f t="shared" si="8"/>
        <v/>
      </c>
      <c r="G42" s="8" t="str">
        <f t="shared" si="9"/>
        <v/>
      </c>
      <c r="H42" s="20"/>
      <c r="J42" s="51"/>
      <c r="K42" s="51"/>
      <c r="L42" s="51"/>
      <c r="M42" s="51"/>
      <c r="N42" s="51"/>
      <c r="O42" s="51"/>
      <c r="P42" s="51"/>
    </row>
    <row r="43" spans="1:16">
      <c r="A43" s="31">
        <v>17</v>
      </c>
      <c r="B43" s="7"/>
      <c r="C43" s="7"/>
      <c r="D43" s="10"/>
      <c r="E43" s="10"/>
      <c r="F43" s="11" t="str">
        <f t="shared" si="8"/>
        <v/>
      </c>
      <c r="G43" s="8" t="str">
        <f t="shared" si="9"/>
        <v/>
      </c>
      <c r="H43" s="20"/>
      <c r="J43" s="51"/>
      <c r="K43" s="51"/>
      <c r="L43" s="51"/>
      <c r="M43" s="51"/>
      <c r="N43" s="51"/>
      <c r="O43" s="51"/>
      <c r="P43" s="51"/>
    </row>
    <row r="44" spans="1:16">
      <c r="A44" s="31">
        <v>18</v>
      </c>
      <c r="B44" s="7"/>
      <c r="C44" s="7"/>
      <c r="D44" s="10"/>
      <c r="E44" s="10"/>
      <c r="F44" s="11" t="str">
        <f t="shared" si="8"/>
        <v/>
      </c>
      <c r="G44" s="8" t="str">
        <f t="shared" si="9"/>
        <v/>
      </c>
      <c r="H44" s="20"/>
      <c r="J44" s="51"/>
      <c r="K44" s="51"/>
      <c r="L44" s="51"/>
      <c r="M44" s="51"/>
      <c r="N44" s="51"/>
      <c r="O44" s="51"/>
      <c r="P44" s="51"/>
    </row>
    <row r="45" spans="1:16">
      <c r="A45" s="31">
        <v>19</v>
      </c>
      <c r="B45" s="7"/>
      <c r="C45" s="7"/>
      <c r="D45" s="10"/>
      <c r="E45" s="10"/>
      <c r="F45" s="11" t="str">
        <f t="shared" si="8"/>
        <v/>
      </c>
      <c r="G45" s="8" t="str">
        <f t="shared" si="9"/>
        <v/>
      </c>
      <c r="H45" s="20"/>
    </row>
    <row r="46" spans="1:16">
      <c r="A46" s="31">
        <v>20</v>
      </c>
      <c r="B46" s="7"/>
      <c r="C46" s="7"/>
      <c r="D46" s="10"/>
      <c r="E46" s="10"/>
      <c r="F46" s="11" t="str">
        <f t="shared" si="8"/>
        <v/>
      </c>
      <c r="G46" s="8" t="str">
        <f t="shared" si="9"/>
        <v/>
      </c>
      <c r="H46" s="20"/>
    </row>
    <row r="47" spans="1:16">
      <c r="A47" s="31">
        <v>21</v>
      </c>
      <c r="B47" s="7"/>
      <c r="C47" s="7"/>
      <c r="D47" s="10"/>
      <c r="E47" s="10"/>
      <c r="F47" s="11" t="str">
        <f t="shared" si="8"/>
        <v/>
      </c>
      <c r="G47" s="8" t="str">
        <f t="shared" si="9"/>
        <v/>
      </c>
      <c r="H47" s="20"/>
    </row>
    <row r="48" spans="1:16">
      <c r="A48" s="31">
        <v>22</v>
      </c>
      <c r="B48" s="7"/>
      <c r="C48" s="7"/>
      <c r="D48" s="10"/>
      <c r="E48" s="10"/>
      <c r="F48" s="11" t="str">
        <f t="shared" si="8"/>
        <v/>
      </c>
      <c r="G48" s="8" t="str">
        <f t="shared" si="9"/>
        <v/>
      </c>
      <c r="H48" s="20"/>
    </row>
    <row r="49" spans="1:8">
      <c r="A49" s="31">
        <v>23</v>
      </c>
      <c r="B49" s="7"/>
      <c r="C49" s="7"/>
      <c r="D49" s="10"/>
      <c r="E49" s="10"/>
      <c r="F49" s="11" t="str">
        <f t="shared" si="8"/>
        <v/>
      </c>
      <c r="G49" s="8" t="str">
        <f t="shared" si="9"/>
        <v/>
      </c>
      <c r="H49" s="20"/>
    </row>
    <row r="50" spans="1:8">
      <c r="A50" s="31">
        <v>24</v>
      </c>
      <c r="B50" s="7"/>
      <c r="C50" s="7"/>
      <c r="D50" s="10"/>
      <c r="E50" s="10"/>
      <c r="F50" s="11" t="str">
        <f t="shared" si="8"/>
        <v/>
      </c>
      <c r="G50" s="8" t="str">
        <f t="shared" si="9"/>
        <v/>
      </c>
      <c r="H50" s="20"/>
    </row>
    <row r="51" spans="1:8">
      <c r="A51" s="31">
        <v>25</v>
      </c>
      <c r="B51" s="7"/>
      <c r="C51" s="7"/>
      <c r="D51" s="10"/>
      <c r="E51" s="10"/>
      <c r="F51" s="11" t="str">
        <f t="shared" si="8"/>
        <v/>
      </c>
      <c r="G51" s="8" t="str">
        <f t="shared" si="9"/>
        <v/>
      </c>
      <c r="H51" s="20"/>
    </row>
    <row r="52" spans="1:8">
      <c r="A52" s="31">
        <v>26</v>
      </c>
      <c r="B52" s="7"/>
      <c r="C52" s="7"/>
      <c r="D52" s="10"/>
      <c r="E52" s="10"/>
      <c r="F52" s="11" t="str">
        <f t="shared" si="8"/>
        <v/>
      </c>
      <c r="G52" s="8" t="str">
        <f t="shared" si="9"/>
        <v/>
      </c>
      <c r="H52" s="20"/>
    </row>
    <row r="53" spans="1:8">
      <c r="A53" s="31">
        <v>27</v>
      </c>
      <c r="B53" s="7"/>
      <c r="C53" s="7"/>
      <c r="D53" s="10"/>
      <c r="E53" s="10"/>
      <c r="F53" s="11" t="str">
        <f t="shared" si="8"/>
        <v/>
      </c>
      <c r="G53" s="8" t="str">
        <f t="shared" si="9"/>
        <v/>
      </c>
      <c r="H53" s="20"/>
    </row>
    <row r="54" spans="1:8">
      <c r="A54" s="31">
        <v>28</v>
      </c>
      <c r="B54" s="7"/>
      <c r="C54" s="7"/>
      <c r="D54" s="10"/>
      <c r="E54" s="10"/>
      <c r="F54" s="11" t="str">
        <f t="shared" si="8"/>
        <v/>
      </c>
      <c r="G54" s="8" t="str">
        <f t="shared" si="9"/>
        <v/>
      </c>
      <c r="H54" s="20"/>
    </row>
    <row r="55" spans="1:8">
      <c r="A55" s="31">
        <v>29</v>
      </c>
      <c r="B55" s="7"/>
      <c r="C55" s="7"/>
      <c r="D55" s="10"/>
      <c r="E55" s="10"/>
      <c r="F55" s="11" t="str">
        <f t="shared" si="8"/>
        <v/>
      </c>
      <c r="G55" s="8" t="str">
        <f t="shared" si="9"/>
        <v/>
      </c>
      <c r="H55" s="20"/>
    </row>
    <row r="56" spans="1:8">
      <c r="A56" s="32">
        <v>30</v>
      </c>
      <c r="B56" s="33"/>
      <c r="C56" s="33"/>
      <c r="D56" s="22"/>
      <c r="E56" s="22"/>
      <c r="F56" s="24" t="str">
        <f t="shared" si="8"/>
        <v/>
      </c>
      <c r="G56" s="34" t="str">
        <f t="shared" si="9"/>
        <v/>
      </c>
      <c r="H56" s="25"/>
    </row>
  </sheetData>
  <mergeCells count="22">
    <mergeCell ref="J40:P44"/>
    <mergeCell ref="H12:I12"/>
    <mergeCell ref="H13:I13"/>
    <mergeCell ref="E11:H11"/>
    <mergeCell ref="I11:P11"/>
    <mergeCell ref="A12:F12"/>
    <mergeCell ref="J12:P12"/>
    <mergeCell ref="A25:H25"/>
    <mergeCell ref="J25:O25"/>
    <mergeCell ref="J35:P38"/>
    <mergeCell ref="E8:G8"/>
    <mergeCell ref="I8:K8"/>
    <mergeCell ref="M8:O8"/>
    <mergeCell ref="E9:G10"/>
    <mergeCell ref="I9:K10"/>
    <mergeCell ref="M9:O10"/>
    <mergeCell ref="A1:P1"/>
    <mergeCell ref="A2:P2"/>
    <mergeCell ref="B3:C3"/>
    <mergeCell ref="F3:G3"/>
    <mergeCell ref="A5:C5"/>
    <mergeCell ref="E5:P5"/>
  </mergeCells>
  <conditionalFormatting sqref="G27:G56">
    <cfRule type="expression" dxfId="20" priority="27">
      <formula>G27="OK"</formula>
    </cfRule>
    <cfRule type="expression" dxfId="19" priority="28">
      <formula>OR(G27="REVISAR DATOS",G27="FALTA INFORMACIÓN",G27="REVISAR")</formula>
    </cfRule>
    <cfRule type="expression" dxfId="18" priority="29">
      <formula>G27="Pendiente"</formula>
    </cfRule>
  </conditionalFormatting>
  <conditionalFormatting sqref="I9:K10">
    <cfRule type="expression" dxfId="17" priority="37">
      <formula>$I$9="Demanda &gt; capacidad"</formula>
    </cfRule>
    <cfRule type="expression" dxfId="16" priority="38">
      <formula>OR($I$9="Capacidad completa",$I$9="Capacidad disponible")</formula>
    </cfRule>
    <cfRule type="expression" dxfId="15" priority="39">
      <formula>OR($I$9="REVISAR DATOS",$I$9="FALTA INFORMACIÓN")</formula>
    </cfRule>
  </conditionalFormatting>
  <conditionalFormatting sqref="I11:P11">
    <cfRule type="expression" dxfId="14" priority="43">
      <formula>$I$11="DATOS OK"</formula>
    </cfRule>
    <cfRule type="expression" dxfId="13" priority="44">
      <formula>$I$11="REVISAR DATOS"</formula>
    </cfRule>
    <cfRule type="expression" dxfId="12" priority="45">
      <formula>$I$11="FALTA INFORMACIÓN"</formula>
    </cfRule>
  </conditionalFormatting>
  <conditionalFormatting sqref="L6">
    <cfRule type="expression" dxfId="11" priority="35">
      <formula>AND(ISNUMBER(L6),L6&lt;=1)</formula>
    </cfRule>
    <cfRule type="expression" dxfId="10" priority="36">
      <formula>AND(ISNUMBER(L6),L6&gt;1)</formula>
    </cfRule>
  </conditionalFormatting>
  <conditionalFormatting sqref="M9:O10">
    <cfRule type="expression" dxfId="9" priority="40">
      <formula>$M$9="Plan balanceado"</formula>
    </cfRule>
    <cfRule type="expression" dxfId="8" priority="41">
      <formula>LEFT($M$9,12)="REVISAR PLAN"</formula>
    </cfRule>
    <cfRule type="expression" dxfId="7" priority="42">
      <formula>OR($M$9="REVISAR DATOS",$M$9="FALTA INFORMACIÓN")</formula>
    </cfRule>
  </conditionalFormatting>
  <conditionalFormatting sqref="N6">
    <cfRule type="expression" dxfId="6" priority="33">
      <formula>AND(ISNUMBER(N6),N6=0)</formula>
    </cfRule>
    <cfRule type="expression" dxfId="5" priority="34">
      <formula>AND(ISNUMBER(N6),N6&lt;&gt;0)</formula>
    </cfRule>
  </conditionalFormatting>
  <conditionalFormatting sqref="N14:O23">
    <cfRule type="expression" dxfId="4" priority="17">
      <formula>AND(N14&lt;&gt;"",N14=0)</formula>
    </cfRule>
    <cfRule type="expression" dxfId="3" priority="18">
      <formula>AND(N14&lt;&gt;"",N14&lt;&gt;0)</formula>
    </cfRule>
  </conditionalFormatting>
  <conditionalFormatting sqref="O27:O33">
    <cfRule type="expression" dxfId="2" priority="30">
      <formula>O27="OK"</formula>
    </cfRule>
    <cfRule type="expression" dxfId="1" priority="31">
      <formula>OR(O27="REVISAR DATOS",O27="REVISAR")</formula>
    </cfRule>
    <cfRule type="expression" dxfId="0" priority="32">
      <formula>O27="Pendiente"</formula>
    </cfRule>
  </conditionalFormatting>
  <dataValidations count="10">
    <dataValidation type="list" allowBlank="1" showErrorMessage="1" errorTitle="Producto no válido" error="Selecciona un producto o familia de la lista." sqref="C27:C56" xr:uid="{00000000-0002-0000-0200-000000000000}">
      <formula1>$A$14:$A$23</formula1>
    </dataValidation>
    <dataValidation type="decimal" operator="greaterThan" showErrorMessage="1" errorTitle="Valor no válido" error="Ingresa una capacidad numérica mayor que 0." sqref="B8" xr:uid="{00000000-0002-0000-0200-000001000000}">
      <formula1>0</formula1>
    </dataValidation>
    <dataValidation type="whole" showErrorMessage="1" errorTitle="Valor no válido" error="Ingresa un número entero entre 1 y 30." sqref="B9" xr:uid="{00000000-0002-0000-0200-000002000000}">
      <formula1>1</formula1>
      <formula2>30</formula2>
    </dataValidation>
    <dataValidation type="custom" allowBlank="1" showErrorMessage="1" errorTitle="Producto duplicado" error="Cada producto o familia debe aparecer una sola vez." sqref="A14:A23" xr:uid="{00000000-0002-0000-0200-000003000000}">
      <formula1>OR(A14="",COUNTIF($A$14:$A$23,A14)=1)</formula1>
    </dataValidation>
    <dataValidation type="decimal" operator="greaterThan" allowBlank="1" showErrorMessage="1" errorTitle="Demanda no válida" error="Ingresa una demanda numérica mayor que 0." sqref="B14:B23" xr:uid="{00000000-0002-0000-0200-000004000000}">
      <formula1>0</formula1>
    </dataValidation>
    <dataValidation type="decimal" operator="greaterThanOrEqual" allowBlank="1" showErrorMessage="1" errorTitle="Tiempo no válido" error="Ingresa un tiempo numérico igual o mayor que 0, o deja la celda vacía." sqref="E14:E23" xr:uid="{00000000-0002-0000-0200-000005000000}">
      <formula1>0</formula1>
    </dataValidation>
    <dataValidation type="custom" allowBlank="1" showErrorMessage="1" errorTitle="Etiqueta duplicada" error="Cada día o turno debe aparecer una sola vez." sqref="H14:H20" xr:uid="{00000000-0002-0000-0200-000006000000}">
      <formula1>OR(H14="",COUNTIF($H$14:$H$20,H14)=1)</formula1>
    </dataValidation>
    <dataValidation type="list" allowBlank="1" showErrorMessage="1" errorTitle="Día/turno no válido" error="Selecciona un valor de la lista de días/turnos." sqref="B27:B56" xr:uid="{00000000-0002-0000-0200-000007000000}">
      <formula1>$H$14:$H$20</formula1>
    </dataValidation>
    <dataValidation type="decimal" operator="greaterThan" allowBlank="1" showErrorMessage="1" errorTitle="Cantidad no válida" error="Ingresa una cantidad planificada mayor que 0." sqref="D27:D56" xr:uid="{00000000-0002-0000-0200-000008000000}">
      <formula1>0</formula1>
    </dataValidation>
    <dataValidation type="decimal" operator="greaterThanOrEqual" allowBlank="1" showErrorMessage="1" errorTitle="Cantidad no válida" error="Ingresa una cantidad real igual o mayor que 0, o deja la celda vacía." sqref="E27:E56" xr:uid="{00000000-0002-0000-0200-000009000000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Instrucciones</vt:lpstr>
      <vt:lpstr>2. Glosario</vt:lpstr>
      <vt:lpstr>3. Tablero Heijunka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2026-08-28T21:04:54Z</dcterms:modified>
</cp:coreProperties>
</file>