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BD5BC50-8F1C-4EB0-9764-BFFBD0E7F9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Analisi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3" l="1"/>
  <c r="B29" i="3" s="1"/>
  <c r="I27" i="3"/>
  <c r="M27" i="3" s="1"/>
  <c r="L26" i="3"/>
  <c r="I26" i="3"/>
  <c r="H26" i="3"/>
  <c r="M25" i="3"/>
  <c r="I25" i="3"/>
  <c r="M24" i="3"/>
  <c r="I24" i="3"/>
  <c r="H24" i="3"/>
  <c r="J24" i="3" s="1"/>
  <c r="B24" i="3"/>
  <c r="B32" i="3" s="1"/>
  <c r="M23" i="3"/>
  <c r="I23" i="3"/>
  <c r="H23" i="3"/>
  <c r="F18" i="3"/>
  <c r="G17" i="3"/>
  <c r="F17" i="3"/>
  <c r="G16" i="3"/>
  <c r="F16" i="3"/>
  <c r="G15" i="3"/>
  <c r="F15" i="3"/>
  <c r="G14" i="3"/>
  <c r="F14" i="3"/>
  <c r="F11" i="3"/>
  <c r="K24" i="3" l="1"/>
  <c r="B26" i="3"/>
  <c r="F9" i="3"/>
  <c r="B23" i="3"/>
  <c r="L24" i="3"/>
  <c r="J26" i="3"/>
  <c r="K26" i="3" s="1"/>
  <c r="H28" i="3"/>
  <c r="L28" i="3" s="1"/>
  <c r="I28" i="3"/>
  <c r="M28" i="3" s="1"/>
  <c r="J28" i="3"/>
  <c r="K28" i="3" s="1"/>
  <c r="J23" i="3"/>
  <c r="K23" i="3" s="1"/>
  <c r="H25" i="3"/>
  <c r="L25" i="3" s="1"/>
  <c r="M26" i="3"/>
  <c r="L23" i="3"/>
  <c r="H27" i="3"/>
  <c r="F5" i="3" l="1"/>
  <c r="B25" i="3"/>
  <c r="B31" i="3"/>
  <c r="F8" i="3" s="1"/>
  <c r="L27" i="3"/>
  <c r="J27" i="3"/>
  <c r="K27" i="3" s="1"/>
  <c r="J25" i="3"/>
  <c r="K25" i="3" s="1"/>
  <c r="B27" i="3" l="1"/>
  <c r="B28" i="3" s="1"/>
  <c r="B33" i="3"/>
  <c r="F10" i="3" s="1"/>
  <c r="B30" i="3" l="1"/>
  <c r="F7" i="3" s="1"/>
  <c r="F6" i="3"/>
</calcChain>
</file>

<file path=xl/sharedStrings.xml><?xml version="1.0" encoding="utf-8"?>
<sst xmlns="http://schemas.openxmlformats.org/spreadsheetml/2006/main" count="264" uniqueCount="199">
  <si>
    <t>Plantilla de dual sourcing | Instrucciones</t>
  </si>
  <si>
    <t>Compara dos proveedores, prueba distribuciones de compra y visualiza el costo de reducir la dependencia de una sola fuente.</t>
  </si>
  <si>
    <t>1. Objetivo de la plantilla</t>
  </si>
  <si>
    <t>Esta plantilla sirve para evaluar una compra abastecida con dos proveedores. Permite registrar datos básicos de cada fuente, definir un reparto propuesto, calcular unidades y costo por proveedor, comparar el resultado contra comprar 100 % al proveedor A y revisar si el volumen asignado supera la capacidad declarada.</t>
  </si>
  <si>
    <t>2. Qué información necesitas</t>
  </si>
  <si>
    <t>Dato</t>
  </si>
  <si>
    <t>Para qué se utiliza</t>
  </si>
  <si>
    <t>Tipo</t>
  </si>
  <si>
    <t>Volumen total requerido</t>
  </si>
  <si>
    <t>Base para calcular unidades asignadas a cada proveedor.</t>
  </si>
  <si>
    <t>Obligatorio</t>
  </si>
  <si>
    <t>Precio unitario</t>
  </si>
  <si>
    <t>Calcula el costo de compra en cada escenario.</t>
  </si>
  <si>
    <t>Capacidad máxima</t>
  </si>
  <si>
    <t>Valida si una asignación supera lo que una fuente puede abastecer.</t>
  </si>
  <si>
    <t>Reparto propuesto (% A)</t>
  </si>
  <si>
    <t>Define el porcentaje que deseas simular para el proveedor A.</t>
  </si>
  <si>
    <t>Lead time / entregas / defectos</t>
  </si>
  <si>
    <t>Aportan referencias de respuesta, cumplimiento y calidad.</t>
  </si>
  <si>
    <t>Recomendado</t>
  </si>
  <si>
    <t>Origen / fabricante</t>
  </si>
  <si>
    <t>Ayuda a revisar si las dos fuentes comparten un punto crítico.</t>
  </si>
  <si>
    <t>3. Cómo usarla paso a paso</t>
  </si>
  <si>
    <t>Paso 1</t>
  </si>
  <si>
    <t>Abre la hoja 3_Analisis. Los datos del ejemplo ya están cargados para que veas cómo funciona.</t>
  </si>
  <si>
    <t>Paso 2</t>
  </si>
  <si>
    <t>Reemplaza únicamente las celdas de color azul claro con los datos de tu empresa y tus dos proveedores.</t>
  </si>
  <si>
    <t>Paso 3</t>
  </si>
  <si>
    <t>En “Reparto propuesto”, escribe el porcentaje que deseas asignar al proveedor A. El porcentaje del proveedor B se calcula automáticamente.</t>
  </si>
  <si>
    <t>Paso 4</t>
  </si>
  <si>
    <t>Revisa unidades asignadas, costo total, costo adicional frente a comprar 100 % a A y validaciones de capacidad.</t>
  </si>
  <si>
    <t>Paso 5</t>
  </si>
  <si>
    <t>Compara el reparto propuesto con la tabla de escenarios 100/0, 90/10, 80/20, 70/30, 60/40 y 50/50.</t>
  </si>
  <si>
    <t>Paso 6</t>
  </si>
  <si>
    <t>Ajusta el porcentaje hasta encontrar una distribución que tenga sentido para tu operación. La plantilla no recomienda automáticamente un porcentaje.</t>
  </si>
  <si>
    <t>4. Cómo interpretar los resultados</t>
  </si>
  <si>
    <t>Participación</t>
  </si>
  <si>
    <t>Muestra qué porcentaje de la compra depende de cada proveedor.</t>
  </si>
  <si>
    <t>Costo total</t>
  </si>
  <si>
    <t>Suma el costo de las unidades asignadas a ambas fuentes.</t>
  </si>
  <si>
    <t>Costo adicional vs. 100 % A</t>
  </si>
  <si>
    <t>Indica cuánto más o menos cuesta el reparto propuesto frente a concentrar todo en A.</t>
  </si>
  <si>
    <t>Concentración máxima</t>
  </si>
  <si>
    <t>Muestra el mayor porcentaje asignado a una de las dos fuentes.</t>
  </si>
  <si>
    <t>Validación de capacidad</t>
  </si>
  <si>
    <t>OK: la asignación cabe en la capacidad. SUPERA CAPACIDAD: el reparto no es viable con la capacidad declarada.</t>
  </si>
  <si>
    <t>Estado de datos</t>
  </si>
  <si>
    <t>OK: entradas esenciales válidas. FALTA INFORMACIÓN: falta un dato esencial o hay texto en un campo numérico. REVISAR: existe un valor fuera del rango permitido, un dato opcional inválido o se repitió el mismo proveedor.</t>
  </si>
  <si>
    <t>5. Código visual</t>
  </si>
  <si>
    <t>Azul claro</t>
  </si>
  <si>
    <t>Celdas editables: reemplaza el ejemplo con tus datos.</t>
  </si>
  <si>
    <t>Gris claro</t>
  </si>
  <si>
    <t>Resultados automáticos: no los sobrescribas.</t>
  </si>
  <si>
    <t>Verde / ámbar / rojo</t>
  </si>
  <si>
    <t>Alertas de capacidad y lectura rápida de resultados.</t>
  </si>
  <si>
    <t>Azul marino</t>
  </si>
  <si>
    <t>Títulos y encabezados de la plantilla.</t>
  </si>
  <si>
    <t>6. Importante antes de usarla</t>
  </si>
  <si>
    <t>• El archivo incluye un ejemplo coherente. No necesitas crear hojas nuevas: reemplaza los datos del ejemplo en las celdas azul claro.
• No elimines filas, columnas ni fórmulas. Sustituye valores dentro de las celdas editables.
• Las validaciones ayudan a prevenir entradas inválidas, pero pegar datos desde otro archivo puede saltarse algunas restricciones. Por eso revisa siempre el “Estado de datos”.
• Los porcentajes 90/10, 80/20, 70/30, 60/40 y 50/50 son escenarios ilustrativos, no recomendaciones universales.
• La plantilla no sustituye una evaluación integral de proveedores ni un análisis completo de riesgo de suministro.
• No contiene macros, complementos ni vínculos externos.</t>
  </si>
  <si>
    <t>Glosario de términos</t>
  </si>
  <si>
    <t>Consulta aquí el significado de todos los términos utilizados en la plantilla.</t>
  </si>
  <si>
    <t>Término</t>
  </si>
  <si>
    <t>Definición</t>
  </si>
  <si>
    <t>Cómo se usa en la plantilla</t>
  </si>
  <si>
    <t>Unidad / formato</t>
  </si>
  <si>
    <t>Dual sourcing</t>
  </si>
  <si>
    <t>Abastecimiento de una misma necesidad mediante dos fuentes.</t>
  </si>
  <si>
    <t>Es el enfoque central del análisis.</t>
  </si>
  <si>
    <t>Concepto</t>
  </si>
  <si>
    <t>Single sourcing</t>
  </si>
  <si>
    <t>Abastecimiento concentrado en una sola fuente.</t>
  </si>
  <si>
    <t>Se usa como referencia para comparar el costo de concentrar 100 % en A.</t>
  </si>
  <si>
    <t>Multiple sourcing</t>
  </si>
  <si>
    <t>Abastecimiento mediante varias fuentes, normalmente más de dos.</t>
  </si>
  <si>
    <t>Se incluye para diferenciarlo de dual sourcing.</t>
  </si>
  <si>
    <t>Proveedor A</t>
  </si>
  <si>
    <t>Fuente principal o primera alternativa que deseas analizar.</t>
  </si>
  <si>
    <t>Es la fuente sobre la que defines directamente el porcentaje propuesto.</t>
  </si>
  <si>
    <t>Texto</t>
  </si>
  <si>
    <t>Proveedor B</t>
  </si>
  <si>
    <t>Segunda fuente que deseas analizar.</t>
  </si>
  <si>
    <t>Su porcentaje se calcula como 100 % menos la participación de A.</t>
  </si>
  <si>
    <t>Cantidad total que necesitas comprar durante el periodo analizado.</t>
  </si>
  <si>
    <t>Unidades</t>
  </si>
  <si>
    <t>Costo de una unidad comprada a un proveedor.</t>
  </si>
  <si>
    <t>Se multiplica por las unidades asignadas para obtener el costo por proveedor.</t>
  </si>
  <si>
    <t>Moneda / unidad</t>
  </si>
  <si>
    <t>Volumen máximo que el proveedor declara poder suministrar en el periodo.</t>
  </si>
  <si>
    <t>Permite validar si el reparto propuesto supera su capacidad.</t>
  </si>
  <si>
    <t>Unidades / periodo</t>
  </si>
  <si>
    <t>Lead time</t>
  </si>
  <si>
    <t>Tiempo entre la emisión del pedido y la disponibilidad de la compra.</t>
  </si>
  <si>
    <t>Se muestra como dato comparativo de respuesta logística.</t>
  </si>
  <si>
    <t>Días</t>
  </si>
  <si>
    <t>Entregas a tiempo</t>
  </si>
  <si>
    <t>Porcentaje de pedidos recibidos dentro de la fecha acordada.</t>
  </si>
  <si>
    <t>Se usa como referencia de desempeño.</t>
  </si>
  <si>
    <t>%</t>
  </si>
  <si>
    <t>Tasa de defectos</t>
  </si>
  <si>
    <t>Porcentaje de unidades recibidas con defectos.</t>
  </si>
  <si>
    <t>Se usa como referencia de calidad.</t>
  </si>
  <si>
    <t>Origen / fabricante principal</t>
  </si>
  <si>
    <t>Origen crítico del producto o fabricante del que depende la fuente.</t>
  </si>
  <si>
    <t>Ayuda a detectar si A y B comparten un mismo punto de falla.</t>
  </si>
  <si>
    <t>Origen crítico compartido</t>
  </si>
  <si>
    <t>Indica si ambas fuentes dependen del mismo fabricante, importador, región u otro punto crítico.</t>
  </si>
  <si>
    <t>Si la respuesta es Sí, tener dos proveedores puede no representar una diversificación efectiva.</t>
  </si>
  <si>
    <t>Sí / No / No sé</t>
  </si>
  <si>
    <t>Porcentaje del volumen total asignado a un proveedor.</t>
  </si>
  <si>
    <t>Define la concentración del abastecimiento.</t>
  </si>
  <si>
    <t>Reparto propuesto</t>
  </si>
  <si>
    <t>Distribución que deseas probar entre proveedor A y B.</t>
  </si>
  <si>
    <t>Control principal para simular la compra.</t>
  </si>
  <si>
    <t>% A / % B</t>
  </si>
  <si>
    <t>Unidades asignadas</t>
  </si>
  <si>
    <t>Cantidad resultante de multiplicar volumen total por participación.</t>
  </si>
  <si>
    <t>Determina cuánto comprar a cada proveedor.</t>
  </si>
  <si>
    <t>Costo por proveedor</t>
  </si>
  <si>
    <t>Unidades asignadas multiplicadas por precio unitario.</t>
  </si>
  <si>
    <t>Permite conocer cuánto cuesta cada parte de la compra.</t>
  </si>
  <si>
    <t>Moneda</t>
  </si>
  <si>
    <t>Suma del costo de A y B.</t>
  </si>
  <si>
    <t>Permite comparar distintos repartos.</t>
  </si>
  <si>
    <t>Costo base 100 % A</t>
  </si>
  <si>
    <t>Costo de comprar todo el volumen al proveedor A.</t>
  </si>
  <si>
    <t>Es la referencia económica de comparación.</t>
  </si>
  <si>
    <t>Diferencia entre el costo del reparto y el costo base.</t>
  </si>
  <si>
    <t>Muestra cuánto cuesta reducir la concentración en A.</t>
  </si>
  <si>
    <t>Mayor participación entre las dos fuentes.</t>
  </si>
  <si>
    <t>Ayuda a visualizar qué tan concentrada sigue la compra.</t>
  </si>
  <si>
    <t>Comprobación de que las unidades asignadas no superan la capacidad declarada.</t>
  </si>
  <si>
    <t>Muestra OK o SUPERA CAPACIDAD.</t>
  </si>
  <si>
    <t>Estado</t>
  </si>
  <si>
    <t>Escenario</t>
  </si>
  <si>
    <t>Reparto ilustrativo utilizado para comparar resultados.</t>
  </si>
  <si>
    <t>La tabla incluye 100/0, 90/10, 80/20, 70/30, 60/40 y 50/50.</t>
  </si>
  <si>
    <t>Periodo</t>
  </si>
  <si>
    <t>Horizonte para el que comparas volumen, capacidad y costos.</t>
  </si>
  <si>
    <t>Ejemplo: mensual.</t>
  </si>
  <si>
    <t>Divisa utilizada para precios y costos.</t>
  </si>
  <si>
    <t>Sirve como referencia visual; los cálculos trabajan con valores numéricos.</t>
  </si>
  <si>
    <t>Validación general de las entradas esenciales de la plantilla.</t>
  </si>
  <si>
    <t>Evita mostrar cálculos como válidos cuando faltan datos o existen valores inválidos.</t>
  </si>
  <si>
    <t>OK / alerta</t>
  </si>
  <si>
    <t>OK</t>
  </si>
  <si>
    <t>Las entradas esenciales son válidas para calcular.</t>
  </si>
  <si>
    <t>Permite mostrar los resultados y escenarios.</t>
  </si>
  <si>
    <t>FALTA INFORMACIÓN</t>
  </si>
  <si>
    <t>Falta un dato esencial o un campo numérico contiene texto/no es numérico.</t>
  </si>
  <si>
    <t>Bloquea los resultados dependientes hasta corregir la entrada.</t>
  </si>
  <si>
    <t>Alerta</t>
  </si>
  <si>
    <t>REVISAR</t>
  </si>
  <si>
    <t>Existe una entrada fuera del rango admitido o una configuración inconsistente.</t>
  </si>
  <si>
    <t>SUPERA CAPACIDAD</t>
  </si>
  <si>
    <t>Las unidades asignadas son mayores que la capacidad declarada del proveedor.</t>
  </si>
  <si>
    <t>Indica que el reparto analizado no es viable con esa capacidad.</t>
  </si>
  <si>
    <t>Análisis dual sourcing | Comparador de dos proveedores</t>
  </si>
  <si>
    <t>Ejemplo cargado: reemplaza solo las celdas azul claro. Si “Estado de datos” no muestra OK, corrige las entradas antes de interpretar resultados.</t>
  </si>
  <si>
    <t>Datos generales de la compra</t>
  </si>
  <si>
    <t>Lectura rápida del reparto propuesto</t>
  </si>
  <si>
    <t>Producto / insumo</t>
  </si>
  <si>
    <t>Caja para despacho ecommerce</t>
  </si>
  <si>
    <t>Reparto A / B</t>
  </si>
  <si>
    <t>Mensual</t>
  </si>
  <si>
    <t>USD</t>
  </si>
  <si>
    <t>Capacidad A</t>
  </si>
  <si>
    <t>Datos de los proveedores</t>
  </si>
  <si>
    <t>Capacidad B</t>
  </si>
  <si>
    <t>Variable</t>
  </si>
  <si>
    <t>Nombre</t>
  </si>
  <si>
    <t>Empaques Andinos</t>
  </si>
  <si>
    <t>PackExpress</t>
  </si>
  <si>
    <t>Comparación de desempeño (referencia, no puntuación automática)</t>
  </si>
  <si>
    <t>Lead time (días)</t>
  </si>
  <si>
    <t>Fabricante Norte</t>
  </si>
  <si>
    <t>Fabricante Centro</t>
  </si>
  <si>
    <t>¿Comparten origen crítico?</t>
  </si>
  <si>
    <t>No</t>
  </si>
  <si>
    <t>Comparación de escenarios</t>
  </si>
  <si>
    <t>% asignado al proveedor A</t>
  </si>
  <si>
    <t>% A</t>
  </si>
  <si>
    <t>% B</t>
  </si>
  <si>
    <t>Unidades A</t>
  </si>
  <si>
    <t>Unidades B</t>
  </si>
  <si>
    <t>Costo adicional</t>
  </si>
  <si>
    <t>% asignado al proveedor B</t>
  </si>
  <si>
    <t>100/0</t>
  </si>
  <si>
    <t>Unidades asignadas a A</t>
  </si>
  <si>
    <t>90/10</t>
  </si>
  <si>
    <t>Unidades asignadas a B</t>
  </si>
  <si>
    <t>80/20</t>
  </si>
  <si>
    <t>Costo proveedor A</t>
  </si>
  <si>
    <t>70/30</t>
  </si>
  <si>
    <t>Costo proveedor B</t>
  </si>
  <si>
    <t>60/40</t>
  </si>
  <si>
    <t>50/50</t>
  </si>
  <si>
    <t>Cómo leer esta tabla:
• Compara el costo total de cada reparto con el escenario 100/0.
• Revisa que ninguna asignación supere la capacidad declarada.
• No elijas un porcentaje solo por costo: considera también lead time, cumplimiento, calidad y si las fuentes dependen de un mismo origen.
• La plantilla no recomienda automáticamente un escenario; te ayuda a comparar alternativas con tus datos.</t>
  </si>
  <si>
    <t>Capacidad proveedor A</t>
  </si>
  <si>
    <t>Capacidad proveedor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</si>
</sst>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name val="Carlito"/>
    </font>
    <font>
      <b/>
      <sz val="18"/>
      <color rgb="FFFFFFFF"/>
      <name val="Carlito"/>
    </font>
    <font>
      <sz val="11"/>
      <color rgb="FF172B4D"/>
      <name val="Carlito"/>
    </font>
    <font>
      <b/>
      <sz val="12"/>
      <color rgb="FFFFFFFF"/>
      <name val="Carlito"/>
    </font>
    <font>
      <b/>
      <sz val="11"/>
      <color rgb="FFFFFFFF"/>
      <name val="Carlito"/>
    </font>
    <font>
      <b/>
      <sz val="11"/>
      <color rgb="FF0B1F3A"/>
      <name val="Carlito"/>
    </font>
    <font>
      <b/>
      <sz val="11"/>
      <color rgb="FF172B4D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FFF4E5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4F8FB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F2F4F7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0" xfId="0" applyFont="1" applyFill="1" applyAlignment="1">
      <alignment vertical="center" wrapText="1"/>
    </xf>
    <xf numFmtId="0" fontId="0" fillId="4" borderId="0" xfId="0" applyFill="1"/>
    <xf numFmtId="0" fontId="2" fillId="5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3" fillId="6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2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 applyProtection="1">
      <alignment vertical="center"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2" fillId="8" borderId="1" xfId="0" applyFont="1" applyFill="1" applyBorder="1" applyAlignment="1" applyProtection="1">
      <alignment wrapText="1"/>
      <protection locked="0"/>
    </xf>
    <xf numFmtId="0" fontId="6" fillId="9" borderId="1" xfId="0" applyFont="1" applyFill="1" applyBorder="1" applyAlignment="1" applyProtection="1">
      <alignment wrapText="1"/>
      <protection locked="0"/>
    </xf>
    <xf numFmtId="3" fontId="2" fillId="8" borderId="1" xfId="0" applyNumberFormat="1" applyFont="1" applyFill="1" applyBorder="1" applyAlignment="1" applyProtection="1">
      <alignment wrapText="1"/>
      <protection locked="0"/>
    </xf>
    <xf numFmtId="4" fontId="6" fillId="9" borderId="1" xfId="0" applyNumberFormat="1" applyFont="1" applyFill="1" applyBorder="1" applyAlignment="1" applyProtection="1">
      <alignment wrapText="1"/>
      <protection locked="0"/>
    </xf>
    <xf numFmtId="9" fontId="6" fillId="9" borderId="1" xfId="0" applyNumberFormat="1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vertical="center" wrapText="1"/>
      <protection locked="0"/>
    </xf>
    <xf numFmtId="0" fontId="6" fillId="9" borderId="0" xfId="0" applyFont="1" applyFill="1" applyAlignment="1" applyProtection="1">
      <alignment wrapText="1"/>
      <protection locked="0"/>
    </xf>
    <xf numFmtId="4" fontId="2" fillId="8" borderId="1" xfId="0" applyNumberFormat="1" applyFont="1" applyFill="1" applyBorder="1" applyAlignment="1" applyProtection="1">
      <alignment wrapText="1"/>
      <protection locked="0"/>
    </xf>
    <xf numFmtId="1" fontId="6" fillId="9" borderId="1" xfId="0" applyNumberFormat="1" applyFont="1" applyFill="1" applyBorder="1" applyAlignment="1" applyProtection="1">
      <alignment wrapText="1"/>
      <protection locked="0"/>
    </xf>
    <xf numFmtId="1" fontId="2" fillId="8" borderId="1" xfId="0" applyNumberFormat="1" applyFont="1" applyFill="1" applyBorder="1" applyAlignment="1" applyProtection="1">
      <alignment wrapText="1"/>
      <protection locked="0"/>
    </xf>
    <xf numFmtId="164" fontId="6" fillId="9" borderId="1" xfId="0" applyNumberFormat="1" applyFont="1" applyFill="1" applyBorder="1" applyAlignment="1" applyProtection="1">
      <alignment wrapText="1"/>
      <protection locked="0"/>
    </xf>
    <xf numFmtId="164" fontId="2" fillId="8" borderId="1" xfId="0" applyNumberFormat="1" applyFont="1" applyFill="1" applyBorder="1" applyAlignment="1" applyProtection="1">
      <alignment wrapText="1"/>
      <protection locked="0"/>
    </xf>
    <xf numFmtId="0" fontId="6" fillId="9" borderId="1" xfId="0" applyFont="1" applyFill="1" applyBorder="1" applyAlignment="1" applyProtection="1">
      <alignment wrapText="1"/>
      <protection locked="0"/>
    </xf>
    <xf numFmtId="0" fontId="2" fillId="8" borderId="0" xfId="0" applyFont="1" applyFill="1" applyAlignment="1" applyProtection="1">
      <alignment wrapText="1"/>
      <protection locked="0"/>
    </xf>
    <xf numFmtId="9" fontId="2" fillId="8" borderId="1" xfId="0" applyNumberFormat="1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9" fontId="0" fillId="4" borderId="1" xfId="0" applyNumberFormat="1" applyFill="1" applyBorder="1" applyAlignment="1" applyProtection="1">
      <alignment wrapText="1"/>
      <protection locked="0"/>
    </xf>
    <xf numFmtId="3" fontId="0" fillId="4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3" fontId="6" fillId="9" borderId="1" xfId="0" applyNumberFormat="1" applyFont="1" applyFill="1" applyBorder="1" applyAlignment="1" applyProtection="1">
      <alignment wrapText="1"/>
      <protection locked="0"/>
    </xf>
    <xf numFmtId="0" fontId="0" fillId="4" borderId="0" xfId="0" applyFill="1" applyProtection="1">
      <protection locked="0"/>
    </xf>
  </cellXfs>
  <cellStyles count="1">
    <cellStyle name="Normal" xfId="0" builtinId="0"/>
  </cellStyles>
  <dxfs count="18">
    <dxf>
      <font>
        <b/>
        <color rgb="FFB42318"/>
      </font>
      <fill>
        <patternFill>
          <bgColor rgb="FFFDECEC"/>
        </patternFill>
      </fill>
    </dxf>
    <dxf>
      <font>
        <b/>
        <color rgb="FF9A6700"/>
      </font>
      <fill>
        <patternFill>
          <bgColor rgb="FFFFF4E5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166534"/>
      </font>
      <fill>
        <patternFill>
          <bgColor rgb="FFE8F5E9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9A6700"/>
      </font>
      <fill>
        <patternFill>
          <bgColor rgb="FFFFF4E5"/>
        </patternFill>
      </fill>
    </dxf>
    <dxf>
      <font>
        <b/>
        <color rgb="FF166534"/>
      </font>
      <fill>
        <patternFill>
          <bgColor rgb="FFE8F5E9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9A6700"/>
      </font>
      <fill>
        <patternFill>
          <bgColor rgb="FFFFF4E5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9A6700"/>
      </font>
      <fill>
        <patternFill>
          <bgColor rgb="FFFFF4E5"/>
        </patternFill>
      </fill>
    </dxf>
    <dxf>
      <font>
        <b/>
        <color rgb="FF166534"/>
      </font>
      <fill>
        <patternFill>
          <bgColor rgb="FFE8F5E9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9A6700"/>
      </font>
      <fill>
        <patternFill>
          <bgColor rgb="FFFFF4E5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166534"/>
      </font>
      <fill>
        <patternFill>
          <bgColor rgb="FFE8F5E9"/>
        </patternFill>
      </fill>
    </dxf>
    <dxf>
      <font>
        <b/>
        <color rgb="FF9A6700"/>
      </font>
      <fill>
        <patternFill>
          <bgColor rgb="FFFFF4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110782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745C73-F7B4-4C1F-9935-892018438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1350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110782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DBE948-1357-49DD-8B4E-2BB9BB830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39850" y="0"/>
          <a:ext cx="211103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400050</xdr:colOff>
      <xdr:row>0</xdr:row>
      <xdr:rowOff>0</xdr:rowOff>
    </xdr:from>
    <xdr:to>
      <xdr:col>13</xdr:col>
      <xdr:colOff>228892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9BAB76-8315-4DAC-A0C4-6D8D2700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876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D21" sqref="D21"/>
    </sheetView>
  </sheetViews>
  <sheetFormatPr baseColWidth="10" defaultColWidth="8.796875" defaultRowHeight="13.8"/>
  <cols>
    <col min="1" max="1" width="36.19921875" style="2" customWidth="1"/>
    <col min="2" max="2" width="85.09765625" style="2" customWidth="1"/>
    <col min="3" max="3" width="18" style="2" customWidth="1"/>
    <col min="4" max="5" width="10" style="2" customWidth="1"/>
    <col min="6" max="6" width="16.09765625" style="2" customWidth="1"/>
    <col min="7" max="16384" width="8.796875" style="2"/>
  </cols>
  <sheetData>
    <row r="1" spans="1:6" ht="22.8">
      <c r="A1" s="1" t="s">
        <v>0</v>
      </c>
      <c r="B1" s="1"/>
      <c r="C1" s="1"/>
      <c r="D1" s="1"/>
      <c r="E1" s="1"/>
      <c r="F1" s="1"/>
    </row>
    <row r="2" spans="1:6">
      <c r="A2" s="3" t="s">
        <v>1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4"/>
      <c r="F3" s="4"/>
    </row>
    <row r="4" spans="1:6" ht="15.6">
      <c r="A4" s="5" t="s">
        <v>2</v>
      </c>
      <c r="B4" s="5"/>
      <c r="C4" s="5"/>
      <c r="D4" s="5"/>
      <c r="E4" s="5"/>
      <c r="F4" s="5"/>
    </row>
    <row r="5" spans="1:6">
      <c r="A5" s="3" t="s">
        <v>3</v>
      </c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4"/>
      <c r="B7" s="4"/>
      <c r="C7" s="4"/>
      <c r="D7" s="4"/>
      <c r="E7" s="4"/>
      <c r="F7" s="4"/>
    </row>
    <row r="8" spans="1:6" ht="15.6">
      <c r="A8" s="5" t="s">
        <v>4</v>
      </c>
      <c r="B8" s="5"/>
      <c r="C8" s="5"/>
      <c r="D8" s="5"/>
      <c r="E8" s="5"/>
      <c r="F8" s="5"/>
    </row>
    <row r="9" spans="1:6">
      <c r="A9" s="6" t="s">
        <v>5</v>
      </c>
      <c r="B9" s="6" t="s">
        <v>6</v>
      </c>
      <c r="C9" s="6" t="s">
        <v>7</v>
      </c>
      <c r="D9" s="4"/>
      <c r="E9" s="4"/>
      <c r="F9" s="4"/>
    </row>
    <row r="10" spans="1:6">
      <c r="A10" s="7" t="s">
        <v>8</v>
      </c>
      <c r="B10" s="4" t="s">
        <v>9</v>
      </c>
      <c r="C10" s="4" t="s">
        <v>10</v>
      </c>
      <c r="D10" s="4"/>
      <c r="E10" s="4"/>
      <c r="F10" s="4"/>
    </row>
    <row r="11" spans="1:6">
      <c r="A11" s="7" t="s">
        <v>11</v>
      </c>
      <c r="B11" s="4" t="s">
        <v>12</v>
      </c>
      <c r="C11" s="4" t="s">
        <v>10</v>
      </c>
      <c r="D11" s="4"/>
      <c r="E11" s="4"/>
      <c r="F11" s="4"/>
    </row>
    <row r="12" spans="1:6">
      <c r="A12" s="7" t="s">
        <v>13</v>
      </c>
      <c r="B12" s="4" t="s">
        <v>14</v>
      </c>
      <c r="C12" s="4" t="s">
        <v>10</v>
      </c>
      <c r="D12" s="4"/>
      <c r="E12" s="4"/>
      <c r="F12" s="4"/>
    </row>
    <row r="13" spans="1:6">
      <c r="A13" s="7" t="s">
        <v>15</v>
      </c>
      <c r="B13" s="4" t="s">
        <v>16</v>
      </c>
      <c r="C13" s="4" t="s">
        <v>10</v>
      </c>
      <c r="D13" s="4"/>
      <c r="E13" s="4"/>
      <c r="F13" s="4"/>
    </row>
    <row r="14" spans="1:6">
      <c r="A14" s="7" t="s">
        <v>17</v>
      </c>
      <c r="B14" s="4" t="s">
        <v>18</v>
      </c>
      <c r="C14" s="4" t="s">
        <v>19</v>
      </c>
      <c r="D14" s="4"/>
      <c r="E14" s="4"/>
      <c r="F14" s="4"/>
    </row>
    <row r="15" spans="1:6">
      <c r="A15" s="7" t="s">
        <v>20</v>
      </c>
      <c r="B15" s="4" t="s">
        <v>21</v>
      </c>
      <c r="C15" s="4" t="s">
        <v>19</v>
      </c>
      <c r="D15" s="4"/>
      <c r="E15" s="4"/>
      <c r="F15" s="4"/>
    </row>
    <row r="16" spans="1:6" ht="15.6">
      <c r="A16" s="5" t="s">
        <v>22</v>
      </c>
      <c r="B16" s="5"/>
      <c r="C16" s="5"/>
      <c r="D16" s="5"/>
      <c r="E16" s="5"/>
      <c r="F16" s="5"/>
    </row>
    <row r="17" spans="1:6">
      <c r="A17" s="7" t="s">
        <v>23</v>
      </c>
      <c r="B17" s="4" t="s">
        <v>24</v>
      </c>
      <c r="C17" s="4"/>
      <c r="D17" s="4"/>
      <c r="E17" s="4"/>
      <c r="F17" s="4"/>
    </row>
    <row r="18" spans="1:6" ht="27.6">
      <c r="A18" s="7" t="s">
        <v>25</v>
      </c>
      <c r="B18" s="4" t="s">
        <v>26</v>
      </c>
      <c r="C18" s="4"/>
      <c r="D18" s="4"/>
      <c r="E18" s="4"/>
      <c r="F18" s="4"/>
    </row>
    <row r="19" spans="1:6" ht="27.6">
      <c r="A19" s="7" t="s">
        <v>27</v>
      </c>
      <c r="B19" s="4" t="s">
        <v>28</v>
      </c>
      <c r="C19" s="4"/>
      <c r="D19" s="4"/>
      <c r="E19" s="4"/>
      <c r="F19" s="4"/>
    </row>
    <row r="20" spans="1:6" ht="27.6">
      <c r="A20" s="7" t="s">
        <v>29</v>
      </c>
      <c r="B20" s="4" t="s">
        <v>30</v>
      </c>
      <c r="C20" s="4"/>
      <c r="D20" s="4"/>
      <c r="E20" s="4"/>
      <c r="F20" s="4"/>
    </row>
    <row r="21" spans="1:6">
      <c r="A21" s="7" t="s">
        <v>31</v>
      </c>
      <c r="B21" s="4" t="s">
        <v>32</v>
      </c>
      <c r="C21" s="4"/>
      <c r="D21" s="4"/>
      <c r="E21" s="4"/>
      <c r="F21" s="4"/>
    </row>
    <row r="22" spans="1:6" ht="27.6">
      <c r="A22" s="7" t="s">
        <v>33</v>
      </c>
      <c r="B22" s="4" t="s">
        <v>34</v>
      </c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 ht="15.6">
      <c r="A24" s="5" t="s">
        <v>35</v>
      </c>
      <c r="B24" s="5"/>
      <c r="C24" s="5"/>
      <c r="D24" s="5"/>
      <c r="E24" s="5"/>
      <c r="F24" s="5"/>
    </row>
    <row r="25" spans="1:6">
      <c r="A25" s="7" t="s">
        <v>36</v>
      </c>
      <c r="B25" s="4" t="s">
        <v>37</v>
      </c>
      <c r="C25" s="4"/>
      <c r="D25" s="4"/>
      <c r="E25" s="4"/>
      <c r="F25" s="4"/>
    </row>
    <row r="26" spans="1:6">
      <c r="A26" s="7" t="s">
        <v>38</v>
      </c>
      <c r="B26" s="4" t="s">
        <v>39</v>
      </c>
      <c r="C26" s="4"/>
      <c r="D26" s="4"/>
      <c r="E26" s="4"/>
      <c r="F26" s="4"/>
    </row>
    <row r="27" spans="1:6">
      <c r="A27" s="7" t="s">
        <v>40</v>
      </c>
      <c r="B27" s="4" t="s">
        <v>41</v>
      </c>
      <c r="C27" s="4"/>
      <c r="D27" s="4"/>
      <c r="E27" s="4"/>
      <c r="F27" s="4"/>
    </row>
    <row r="28" spans="1:6">
      <c r="A28" s="7" t="s">
        <v>42</v>
      </c>
      <c r="B28" s="4" t="s">
        <v>43</v>
      </c>
      <c r="C28" s="4"/>
      <c r="D28" s="4"/>
      <c r="E28" s="4"/>
      <c r="F28" s="4"/>
    </row>
    <row r="29" spans="1:6" ht="27.6">
      <c r="A29" s="7" t="s">
        <v>44</v>
      </c>
      <c r="B29" s="4" t="s">
        <v>45</v>
      </c>
      <c r="C29" s="4"/>
      <c r="D29" s="4"/>
      <c r="E29" s="4"/>
      <c r="F29" s="4"/>
    </row>
    <row r="30" spans="1:6" ht="41.4">
      <c r="A30" s="7" t="s">
        <v>46</v>
      </c>
      <c r="B30" s="4" t="s">
        <v>47</v>
      </c>
      <c r="C30" s="4"/>
      <c r="D30" s="4"/>
      <c r="E30" s="4"/>
      <c r="F30" s="4"/>
    </row>
    <row r="31" spans="1:6" ht="15.6">
      <c r="A31" s="5" t="s">
        <v>48</v>
      </c>
      <c r="B31" s="5"/>
      <c r="C31" s="5"/>
      <c r="D31" s="5"/>
      <c r="E31" s="5"/>
      <c r="F31" s="5"/>
    </row>
    <row r="32" spans="1:6">
      <c r="A32" s="8" t="s">
        <v>49</v>
      </c>
      <c r="B32" s="4" t="s">
        <v>50</v>
      </c>
      <c r="C32" s="4"/>
      <c r="D32" s="4"/>
      <c r="E32" s="4"/>
      <c r="F32" s="4"/>
    </row>
    <row r="33" spans="1:6">
      <c r="A33" s="9" t="s">
        <v>51</v>
      </c>
      <c r="B33" s="4" t="s">
        <v>52</v>
      </c>
      <c r="C33" s="4"/>
      <c r="D33" s="4"/>
      <c r="E33" s="4"/>
      <c r="F33" s="4"/>
    </row>
    <row r="34" spans="1:6">
      <c r="A34" s="10" t="s">
        <v>53</v>
      </c>
      <c r="B34" s="4" t="s">
        <v>54</v>
      </c>
      <c r="C34" s="4"/>
      <c r="D34" s="4"/>
      <c r="E34" s="4"/>
      <c r="F34" s="4"/>
    </row>
    <row r="35" spans="1:6">
      <c r="A35" s="11" t="s">
        <v>55</v>
      </c>
      <c r="B35" s="4" t="s">
        <v>56</v>
      </c>
      <c r="C35" s="4"/>
      <c r="D35" s="4"/>
      <c r="E35" s="4"/>
      <c r="F35" s="4"/>
    </row>
    <row r="36" spans="1:6">
      <c r="A36" s="4"/>
      <c r="B36" s="4"/>
      <c r="C36" s="4"/>
      <c r="D36" s="4"/>
      <c r="E36" s="4"/>
      <c r="F36" s="4"/>
    </row>
    <row r="37" spans="1:6" ht="15.6">
      <c r="A37" s="5" t="s">
        <v>57</v>
      </c>
      <c r="B37" s="5"/>
      <c r="C37" s="5"/>
      <c r="D37" s="5"/>
      <c r="E37" s="5"/>
      <c r="F37" s="5"/>
    </row>
    <row r="38" spans="1:6">
      <c r="A38" s="3" t="s">
        <v>58</v>
      </c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</sheetData>
  <sheetProtection algorithmName="SHA-512" hashValue="DMvFe2QzTjJPopI5dbNrPeevxaH8m0TwPtdK4J4aLAr6nbkY7dYOM69bqu6CitqK1PE0CF2NZLBr2w7mUqmE0A==" saltValue="GxZhQsMI2OpZulcNaPZNIg==" spinCount="100000" sheet="1" scenarios="1" formatCells="0" formatColumns="0" formatRows="0" insertColumns="0" insertRows="0" sort="0" autoFilter="0" pivotTables="0"/>
  <mergeCells count="10">
    <mergeCell ref="A24:F24"/>
    <mergeCell ref="A31:F31"/>
    <mergeCell ref="A37:F37"/>
    <mergeCell ref="A5:F6"/>
    <mergeCell ref="A38:F43"/>
    <mergeCell ref="A1:F1"/>
    <mergeCell ref="A2:F2"/>
    <mergeCell ref="A4:F4"/>
    <mergeCell ref="A8:F8"/>
    <mergeCell ref="A16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>
      <selection activeCell="C12" sqref="C12"/>
    </sheetView>
  </sheetViews>
  <sheetFormatPr baseColWidth="10" defaultColWidth="8.796875" defaultRowHeight="13.8"/>
  <cols>
    <col min="1" max="1" width="23.69921875" style="2" bestFit="1" customWidth="1"/>
    <col min="2" max="2" width="58.8984375" style="2" customWidth="1"/>
    <col min="3" max="3" width="61" style="2" customWidth="1"/>
    <col min="4" max="4" width="31.8984375" style="2" customWidth="1"/>
    <col min="5" max="16384" width="8.796875" style="2"/>
  </cols>
  <sheetData>
    <row r="1" spans="1:4" ht="22.8">
      <c r="A1" s="12" t="s">
        <v>59</v>
      </c>
      <c r="B1" s="12"/>
      <c r="C1" s="12"/>
      <c r="D1" s="12"/>
    </row>
    <row r="2" spans="1:4">
      <c r="A2" s="3" t="s">
        <v>60</v>
      </c>
      <c r="B2" s="3"/>
      <c r="C2" s="3"/>
      <c r="D2" s="3"/>
    </row>
    <row r="4" spans="1:4">
      <c r="A4" s="6" t="s">
        <v>61</v>
      </c>
      <c r="B4" s="6" t="s">
        <v>62</v>
      </c>
      <c r="C4" s="6" t="s">
        <v>63</v>
      </c>
      <c r="D4" s="6" t="s">
        <v>64</v>
      </c>
    </row>
    <row r="5" spans="1:4">
      <c r="A5" s="4" t="s">
        <v>65</v>
      </c>
      <c r="B5" s="4" t="s">
        <v>66</v>
      </c>
      <c r="C5" s="4" t="s">
        <v>67</v>
      </c>
      <c r="D5" s="4" t="s">
        <v>68</v>
      </c>
    </row>
    <row r="6" spans="1:4" ht="27.6">
      <c r="A6" s="4" t="s">
        <v>69</v>
      </c>
      <c r="B6" s="4" t="s">
        <v>70</v>
      </c>
      <c r="C6" s="4" t="s">
        <v>71</v>
      </c>
      <c r="D6" s="4" t="s">
        <v>68</v>
      </c>
    </row>
    <row r="7" spans="1:4">
      <c r="A7" s="4" t="s">
        <v>72</v>
      </c>
      <c r="B7" s="4" t="s">
        <v>73</v>
      </c>
      <c r="C7" s="4" t="s">
        <v>74</v>
      </c>
      <c r="D7" s="4" t="s">
        <v>68</v>
      </c>
    </row>
    <row r="8" spans="1:4">
      <c r="A8" s="4" t="s">
        <v>75</v>
      </c>
      <c r="B8" s="4" t="s">
        <v>76</v>
      </c>
      <c r="C8" s="4" t="s">
        <v>77</v>
      </c>
      <c r="D8" s="4" t="s">
        <v>78</v>
      </c>
    </row>
    <row r="9" spans="1:4">
      <c r="A9" s="4" t="s">
        <v>79</v>
      </c>
      <c r="B9" s="4" t="s">
        <v>80</v>
      </c>
      <c r="C9" s="4" t="s">
        <v>81</v>
      </c>
      <c r="D9" s="4" t="s">
        <v>78</v>
      </c>
    </row>
    <row r="10" spans="1:4">
      <c r="A10" s="4" t="s">
        <v>8</v>
      </c>
      <c r="B10" s="4" t="s">
        <v>82</v>
      </c>
      <c r="C10" s="4" t="s">
        <v>9</v>
      </c>
      <c r="D10" s="4" t="s">
        <v>83</v>
      </c>
    </row>
    <row r="11" spans="1:4" ht="27.6">
      <c r="A11" s="4" t="s">
        <v>11</v>
      </c>
      <c r="B11" s="4" t="s">
        <v>84</v>
      </c>
      <c r="C11" s="4" t="s">
        <v>85</v>
      </c>
      <c r="D11" s="4" t="s">
        <v>86</v>
      </c>
    </row>
    <row r="12" spans="1:4" ht="27.6">
      <c r="A12" s="4" t="s">
        <v>13</v>
      </c>
      <c r="B12" s="4" t="s">
        <v>87</v>
      </c>
      <c r="C12" s="4" t="s">
        <v>88</v>
      </c>
      <c r="D12" s="4" t="s">
        <v>89</v>
      </c>
    </row>
    <row r="13" spans="1:4">
      <c r="A13" s="4" t="s">
        <v>90</v>
      </c>
      <c r="B13" s="4" t="s">
        <v>91</v>
      </c>
      <c r="C13" s="4" t="s">
        <v>92</v>
      </c>
      <c r="D13" s="4" t="s">
        <v>93</v>
      </c>
    </row>
    <row r="14" spans="1:4">
      <c r="A14" s="4" t="s">
        <v>94</v>
      </c>
      <c r="B14" s="4" t="s">
        <v>95</v>
      </c>
      <c r="C14" s="4" t="s">
        <v>96</v>
      </c>
      <c r="D14" s="4" t="s">
        <v>97</v>
      </c>
    </row>
    <row r="15" spans="1:4">
      <c r="A15" s="4" t="s">
        <v>98</v>
      </c>
      <c r="B15" s="4" t="s">
        <v>99</v>
      </c>
      <c r="C15" s="4" t="s">
        <v>100</v>
      </c>
      <c r="D15" s="4" t="s">
        <v>97</v>
      </c>
    </row>
    <row r="16" spans="1:4">
      <c r="A16" s="4" t="s">
        <v>101</v>
      </c>
      <c r="B16" s="4" t="s">
        <v>102</v>
      </c>
      <c r="C16" s="4" t="s">
        <v>103</v>
      </c>
      <c r="D16" s="4" t="s">
        <v>78</v>
      </c>
    </row>
    <row r="17" spans="1:4" ht="27.6">
      <c r="A17" s="4" t="s">
        <v>104</v>
      </c>
      <c r="B17" s="4" t="s">
        <v>105</v>
      </c>
      <c r="C17" s="4" t="s">
        <v>106</v>
      </c>
      <c r="D17" s="4" t="s">
        <v>107</v>
      </c>
    </row>
    <row r="18" spans="1:4">
      <c r="A18" s="4" t="s">
        <v>36</v>
      </c>
      <c r="B18" s="4" t="s">
        <v>108</v>
      </c>
      <c r="C18" s="4" t="s">
        <v>109</v>
      </c>
      <c r="D18" s="4" t="s">
        <v>97</v>
      </c>
    </row>
    <row r="19" spans="1:4">
      <c r="A19" s="4" t="s">
        <v>110</v>
      </c>
      <c r="B19" s="4" t="s">
        <v>111</v>
      </c>
      <c r="C19" s="4" t="s">
        <v>112</v>
      </c>
      <c r="D19" s="4" t="s">
        <v>113</v>
      </c>
    </row>
    <row r="20" spans="1:4">
      <c r="A20" s="4" t="s">
        <v>114</v>
      </c>
      <c r="B20" s="4" t="s">
        <v>115</v>
      </c>
      <c r="C20" s="4" t="s">
        <v>116</v>
      </c>
      <c r="D20" s="4" t="s">
        <v>83</v>
      </c>
    </row>
    <row r="21" spans="1:4">
      <c r="A21" s="4" t="s">
        <v>117</v>
      </c>
      <c r="B21" s="4" t="s">
        <v>118</v>
      </c>
      <c r="C21" s="4" t="s">
        <v>119</v>
      </c>
      <c r="D21" s="4" t="s">
        <v>120</v>
      </c>
    </row>
    <row r="22" spans="1:4">
      <c r="A22" s="4" t="s">
        <v>38</v>
      </c>
      <c r="B22" s="4" t="s">
        <v>121</v>
      </c>
      <c r="C22" s="4" t="s">
        <v>122</v>
      </c>
      <c r="D22" s="4" t="s">
        <v>120</v>
      </c>
    </row>
    <row r="23" spans="1:4">
      <c r="A23" s="4" t="s">
        <v>123</v>
      </c>
      <c r="B23" s="4" t="s">
        <v>124</v>
      </c>
      <c r="C23" s="4" t="s">
        <v>125</v>
      </c>
      <c r="D23" s="4" t="s">
        <v>120</v>
      </c>
    </row>
    <row r="24" spans="1:4">
      <c r="A24" s="4" t="s">
        <v>40</v>
      </c>
      <c r="B24" s="4" t="s">
        <v>126</v>
      </c>
      <c r="C24" s="4" t="s">
        <v>127</v>
      </c>
      <c r="D24" s="4" t="s">
        <v>120</v>
      </c>
    </row>
    <row r="25" spans="1:4">
      <c r="A25" s="4" t="s">
        <v>42</v>
      </c>
      <c r="B25" s="4" t="s">
        <v>128</v>
      </c>
      <c r="C25" s="4" t="s">
        <v>129</v>
      </c>
      <c r="D25" s="4" t="s">
        <v>97</v>
      </c>
    </row>
    <row r="26" spans="1:4" ht="27.6">
      <c r="A26" s="4" t="s">
        <v>44</v>
      </c>
      <c r="B26" s="4" t="s">
        <v>130</v>
      </c>
      <c r="C26" s="4" t="s">
        <v>131</v>
      </c>
      <c r="D26" s="4" t="s">
        <v>132</v>
      </c>
    </row>
    <row r="27" spans="1:4">
      <c r="A27" s="4" t="s">
        <v>133</v>
      </c>
      <c r="B27" s="4" t="s">
        <v>134</v>
      </c>
      <c r="C27" s="4" t="s">
        <v>135</v>
      </c>
      <c r="D27" s="4" t="s">
        <v>113</v>
      </c>
    </row>
    <row r="28" spans="1:4">
      <c r="A28" s="4" t="s">
        <v>136</v>
      </c>
      <c r="B28" s="4" t="s">
        <v>137</v>
      </c>
      <c r="C28" s="4" t="s">
        <v>138</v>
      </c>
      <c r="D28" s="4" t="s">
        <v>78</v>
      </c>
    </row>
    <row r="29" spans="1:4">
      <c r="A29" s="4" t="s">
        <v>120</v>
      </c>
      <c r="B29" s="4" t="s">
        <v>139</v>
      </c>
      <c r="C29" s="4" t="s">
        <v>140</v>
      </c>
      <c r="D29" s="4" t="s">
        <v>78</v>
      </c>
    </row>
    <row r="30" spans="1:4" ht="27.6">
      <c r="A30" s="4" t="s">
        <v>46</v>
      </c>
      <c r="B30" s="4" t="s">
        <v>141</v>
      </c>
      <c r="C30" s="4" t="s">
        <v>142</v>
      </c>
      <c r="D30" s="4" t="s">
        <v>143</v>
      </c>
    </row>
    <row r="31" spans="1:4">
      <c r="A31" s="4" t="s">
        <v>144</v>
      </c>
      <c r="B31" s="4" t="s">
        <v>145</v>
      </c>
      <c r="C31" s="4" t="s">
        <v>146</v>
      </c>
      <c r="D31" s="4" t="s">
        <v>132</v>
      </c>
    </row>
    <row r="32" spans="1:4" ht="27.6">
      <c r="A32" s="4" t="s">
        <v>147</v>
      </c>
      <c r="B32" s="4" t="s">
        <v>148</v>
      </c>
      <c r="C32" s="4" t="s">
        <v>149</v>
      </c>
      <c r="D32" s="4" t="s">
        <v>150</v>
      </c>
    </row>
    <row r="33" spans="1:4" ht="27.6">
      <c r="A33" s="4" t="s">
        <v>151</v>
      </c>
      <c r="B33" s="4" t="s">
        <v>152</v>
      </c>
      <c r="C33" s="4" t="s">
        <v>149</v>
      </c>
      <c r="D33" s="4" t="s">
        <v>150</v>
      </c>
    </row>
    <row r="34" spans="1:4" ht="27.6">
      <c r="A34" s="4" t="s">
        <v>153</v>
      </c>
      <c r="B34" s="4" t="s">
        <v>154</v>
      </c>
      <c r="C34" s="4" t="s">
        <v>155</v>
      </c>
      <c r="D34" s="4" t="s">
        <v>150</v>
      </c>
    </row>
  </sheetData>
  <sheetProtection algorithmName="SHA-512" hashValue="uRERy4KYs/XK8JVDer+oh/fyFXhtbFRokmWvPZHJtbV6pc/mzgKWNPGmGrxTg+nBYMw8VhkWymDSr5F7fcs69w==" saltValue="Y43jp8eGntkrftBg8XVoxA==" spinCount="100000" sheet="1" objects="1" scenarios="1" formatCells="0" formatColumns="0" formatRows="0" insertColumns="0" sort="0" autoFilter="0"/>
  <mergeCells count="2">
    <mergeCell ref="A1:D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workbookViewId="0">
      <selection activeCell="H19" sqref="H19"/>
    </sheetView>
  </sheetViews>
  <sheetFormatPr baseColWidth="10" defaultColWidth="8.796875" defaultRowHeight="13.8"/>
  <cols>
    <col min="1" max="1" width="29" style="2" customWidth="1"/>
    <col min="2" max="3" width="23" style="2" customWidth="1"/>
    <col min="4" max="4" width="4" style="2" customWidth="1"/>
    <col min="5" max="5" width="25" style="2" customWidth="1"/>
    <col min="6" max="7" width="16" style="2" customWidth="1"/>
    <col min="8" max="9" width="14" style="2" customWidth="1"/>
    <col min="10" max="10" width="16" style="2" customWidth="1"/>
    <col min="11" max="11" width="18" style="2" customWidth="1"/>
    <col min="12" max="13" width="15" style="2" customWidth="1"/>
    <col min="14" max="16384" width="8.796875" style="2"/>
  </cols>
  <sheetData>
    <row r="1" spans="1:13" ht="25.65" customHeight="1">
      <c r="A1" s="13" t="s">
        <v>156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4" t="s">
        <v>157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5.6">
      <c r="A4" s="16" t="s">
        <v>158</v>
      </c>
      <c r="B4" s="16"/>
      <c r="C4" s="16"/>
      <c r="D4" s="15"/>
      <c r="E4" s="16" t="s">
        <v>159</v>
      </c>
      <c r="F4" s="16"/>
      <c r="G4" s="16"/>
      <c r="H4" s="16"/>
      <c r="I4" s="16"/>
      <c r="J4" s="16"/>
      <c r="K4" s="15"/>
      <c r="L4" s="15"/>
      <c r="M4" s="15"/>
    </row>
    <row r="5" spans="1:13" ht="27.6">
      <c r="A5" s="17" t="s">
        <v>160</v>
      </c>
      <c r="B5" s="18" t="s">
        <v>161</v>
      </c>
      <c r="C5" s="15"/>
      <c r="D5" s="15"/>
      <c r="E5" s="17" t="s">
        <v>162</v>
      </c>
      <c r="F5" s="19" t="str">
        <f>IF($B$34&lt;&gt;"OK","",TEXT(B22,"0%")&amp;" / "&amp;TEXT(B23,"0%"))</f>
        <v>70% / 30%</v>
      </c>
      <c r="G5" s="15"/>
      <c r="H5" s="15"/>
      <c r="I5" s="15"/>
      <c r="J5" s="15"/>
      <c r="K5" s="15"/>
      <c r="L5" s="15"/>
      <c r="M5" s="15"/>
    </row>
    <row r="6" spans="1:13">
      <c r="A6" s="17" t="s">
        <v>8</v>
      </c>
      <c r="B6" s="20">
        <v>10000</v>
      </c>
      <c r="C6" s="15"/>
      <c r="D6" s="15"/>
      <c r="E6" s="17" t="s">
        <v>38</v>
      </c>
      <c r="F6" s="21">
        <f>IF($B$34&lt;&gt;"OK","",B28)</f>
        <v>96200</v>
      </c>
      <c r="G6" s="15"/>
      <c r="H6" s="15"/>
      <c r="I6" s="15"/>
      <c r="J6" s="15"/>
      <c r="K6" s="15"/>
      <c r="L6" s="15"/>
      <c r="M6" s="15"/>
    </row>
    <row r="7" spans="1:13" ht="27.6">
      <c r="A7" s="17" t="s">
        <v>136</v>
      </c>
      <c r="B7" s="18" t="s">
        <v>163</v>
      </c>
      <c r="C7" s="15"/>
      <c r="D7" s="15"/>
      <c r="E7" s="17" t="s">
        <v>40</v>
      </c>
      <c r="F7" s="21">
        <f>IF($B$34&lt;&gt;"OK","",B30)</f>
        <v>1200</v>
      </c>
      <c r="G7" s="15"/>
      <c r="H7" s="15"/>
      <c r="I7" s="15"/>
      <c r="J7" s="15"/>
      <c r="K7" s="15"/>
      <c r="L7" s="15"/>
      <c r="M7" s="15"/>
    </row>
    <row r="8" spans="1:13">
      <c r="A8" s="17" t="s">
        <v>120</v>
      </c>
      <c r="B8" s="18" t="s">
        <v>164</v>
      </c>
      <c r="C8" s="15"/>
      <c r="D8" s="15"/>
      <c r="E8" s="17" t="s">
        <v>42</v>
      </c>
      <c r="F8" s="22">
        <f>IF($B$34&lt;&gt;"OK","",B31)</f>
        <v>0.7</v>
      </c>
      <c r="G8" s="15"/>
      <c r="H8" s="15"/>
      <c r="I8" s="15"/>
      <c r="J8" s="15"/>
      <c r="K8" s="15"/>
      <c r="L8" s="15"/>
      <c r="M8" s="15"/>
    </row>
    <row r="9" spans="1:13">
      <c r="A9" s="15"/>
      <c r="B9" s="15"/>
      <c r="C9" s="15"/>
      <c r="D9" s="15"/>
      <c r="E9" s="17" t="s">
        <v>165</v>
      </c>
      <c r="F9" s="19" t="str">
        <f>IF($B$34&lt;&gt;"OK","",B32)</f>
        <v>OK</v>
      </c>
      <c r="G9" s="15"/>
      <c r="H9" s="15"/>
      <c r="I9" s="15"/>
      <c r="J9" s="15"/>
      <c r="K9" s="15"/>
      <c r="L9" s="15"/>
      <c r="M9" s="15"/>
    </row>
    <row r="10" spans="1:13" ht="15.6">
      <c r="A10" s="16" t="s">
        <v>166</v>
      </c>
      <c r="B10" s="16"/>
      <c r="C10" s="16"/>
      <c r="D10" s="15"/>
      <c r="E10" s="17" t="s">
        <v>167</v>
      </c>
      <c r="F10" s="19" t="str">
        <f>IF($B$34&lt;&gt;"OK","",B33)</f>
        <v>OK</v>
      </c>
      <c r="G10" s="15"/>
      <c r="H10" s="15"/>
      <c r="I10" s="15"/>
      <c r="J10" s="15"/>
      <c r="K10" s="15"/>
      <c r="L10" s="15"/>
      <c r="M10" s="15"/>
    </row>
    <row r="11" spans="1:13">
      <c r="A11" s="23" t="s">
        <v>168</v>
      </c>
      <c r="B11" s="23" t="s">
        <v>75</v>
      </c>
      <c r="C11" s="23" t="s">
        <v>79</v>
      </c>
      <c r="D11" s="15"/>
      <c r="E11" s="24" t="s">
        <v>46</v>
      </c>
      <c r="F11" s="25" t="str">
        <f>B34</f>
        <v>OK</v>
      </c>
      <c r="G11" s="15"/>
      <c r="H11" s="15"/>
      <c r="I11" s="15"/>
      <c r="J11" s="15"/>
      <c r="K11" s="15"/>
      <c r="L11" s="15"/>
      <c r="M11" s="15"/>
    </row>
    <row r="12" spans="1:13" ht="15.6">
      <c r="A12" s="17" t="s">
        <v>169</v>
      </c>
      <c r="B12" s="18" t="s">
        <v>170</v>
      </c>
      <c r="C12" s="18" t="s">
        <v>171</v>
      </c>
      <c r="D12" s="15"/>
      <c r="E12" s="16" t="s">
        <v>172</v>
      </c>
      <c r="F12" s="16"/>
      <c r="G12" s="16"/>
      <c r="H12" s="16"/>
      <c r="I12" s="16"/>
      <c r="J12" s="16"/>
      <c r="K12" s="15"/>
      <c r="L12" s="15"/>
      <c r="M12" s="15"/>
    </row>
    <row r="13" spans="1:13">
      <c r="A13" s="17" t="s">
        <v>11</v>
      </c>
      <c r="B13" s="26">
        <v>9.5</v>
      </c>
      <c r="C13" s="26">
        <v>9.9</v>
      </c>
      <c r="D13" s="15"/>
      <c r="E13" s="23" t="s">
        <v>168</v>
      </c>
      <c r="F13" s="23" t="s">
        <v>75</v>
      </c>
      <c r="G13" s="23" t="s">
        <v>79</v>
      </c>
      <c r="H13" s="15"/>
      <c r="I13" s="15"/>
      <c r="J13" s="15"/>
      <c r="K13" s="15"/>
      <c r="L13" s="15"/>
      <c r="M13" s="15"/>
    </row>
    <row r="14" spans="1:13">
      <c r="A14" s="17" t="s">
        <v>13</v>
      </c>
      <c r="B14" s="20">
        <v>12000</v>
      </c>
      <c r="C14" s="20">
        <v>6000</v>
      </c>
      <c r="D14" s="15"/>
      <c r="E14" s="17" t="s">
        <v>173</v>
      </c>
      <c r="F14" s="27">
        <f t="shared" ref="F14:G17" si="0">IF(B15="","",B15)</f>
        <v>12</v>
      </c>
      <c r="G14" s="27">
        <f t="shared" si="0"/>
        <v>6</v>
      </c>
      <c r="H14" s="15"/>
      <c r="I14" s="15"/>
      <c r="J14" s="15"/>
      <c r="K14" s="15"/>
      <c r="L14" s="15"/>
      <c r="M14" s="15"/>
    </row>
    <row r="15" spans="1:13">
      <c r="A15" s="17" t="s">
        <v>173</v>
      </c>
      <c r="B15" s="28">
        <v>12</v>
      </c>
      <c r="C15" s="28">
        <v>6</v>
      </c>
      <c r="D15" s="15"/>
      <c r="E15" s="17" t="s">
        <v>94</v>
      </c>
      <c r="F15" s="29">
        <f t="shared" si="0"/>
        <v>0.96</v>
      </c>
      <c r="G15" s="29">
        <f t="shared" si="0"/>
        <v>0.98</v>
      </c>
      <c r="H15" s="15"/>
      <c r="I15" s="15"/>
      <c r="J15" s="15"/>
      <c r="K15" s="15"/>
      <c r="L15" s="15"/>
      <c r="M15" s="15"/>
    </row>
    <row r="16" spans="1:13">
      <c r="A16" s="17" t="s">
        <v>94</v>
      </c>
      <c r="B16" s="30">
        <v>0.96</v>
      </c>
      <c r="C16" s="30">
        <v>0.98</v>
      </c>
      <c r="D16" s="15"/>
      <c r="E16" s="17" t="s">
        <v>98</v>
      </c>
      <c r="F16" s="29">
        <f t="shared" si="0"/>
        <v>8.0000000000000002E-3</v>
      </c>
      <c r="G16" s="29">
        <f t="shared" si="0"/>
        <v>5.0000000000000001E-3</v>
      </c>
      <c r="H16" s="15"/>
      <c r="I16" s="15"/>
      <c r="J16" s="15"/>
      <c r="K16" s="15"/>
      <c r="L16" s="15"/>
      <c r="M16" s="15"/>
    </row>
    <row r="17" spans="1:13" ht="27.6">
      <c r="A17" s="17" t="s">
        <v>98</v>
      </c>
      <c r="B17" s="30">
        <v>8.0000000000000002E-3</v>
      </c>
      <c r="C17" s="30">
        <v>5.0000000000000001E-3</v>
      </c>
      <c r="D17" s="15"/>
      <c r="E17" s="17" t="s">
        <v>20</v>
      </c>
      <c r="F17" s="19" t="str">
        <f t="shared" si="0"/>
        <v>Fabricante Norte</v>
      </c>
      <c r="G17" s="19" t="str">
        <f t="shared" si="0"/>
        <v>Fabricante Centro</v>
      </c>
      <c r="H17" s="15"/>
      <c r="I17" s="15"/>
      <c r="J17" s="15"/>
      <c r="K17" s="15"/>
      <c r="L17" s="15"/>
      <c r="M17" s="15"/>
    </row>
    <row r="18" spans="1:13" ht="27.6">
      <c r="A18" s="17" t="s">
        <v>101</v>
      </c>
      <c r="B18" s="18" t="s">
        <v>174</v>
      </c>
      <c r="C18" s="18" t="s">
        <v>175</v>
      </c>
      <c r="D18" s="15"/>
      <c r="E18" s="17" t="s">
        <v>176</v>
      </c>
      <c r="F18" s="31" t="str">
        <f>IF(B19="","",B19)</f>
        <v>No</v>
      </c>
      <c r="G18" s="31"/>
      <c r="H18" s="15"/>
      <c r="I18" s="15"/>
      <c r="J18" s="15"/>
      <c r="K18" s="15"/>
      <c r="L18" s="15"/>
      <c r="M18" s="15"/>
    </row>
    <row r="19" spans="1:13">
      <c r="A19" s="17" t="s">
        <v>176</v>
      </c>
      <c r="B19" s="32" t="s">
        <v>177</v>
      </c>
      <c r="C19" s="32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15.6">
      <c r="A21" s="16" t="s">
        <v>110</v>
      </c>
      <c r="B21" s="16"/>
      <c r="C21" s="16"/>
      <c r="D21" s="15"/>
      <c r="E21" s="16" t="s">
        <v>178</v>
      </c>
      <c r="F21" s="16"/>
      <c r="G21" s="16"/>
      <c r="H21" s="16"/>
      <c r="I21" s="16"/>
      <c r="J21" s="16"/>
      <c r="K21" s="16"/>
      <c r="L21" s="16"/>
      <c r="M21" s="16"/>
    </row>
    <row r="22" spans="1:13">
      <c r="A22" s="17" t="s">
        <v>179</v>
      </c>
      <c r="B22" s="33">
        <v>0.7</v>
      </c>
      <c r="C22" s="15"/>
      <c r="D22" s="15"/>
      <c r="E22" s="23" t="s">
        <v>133</v>
      </c>
      <c r="F22" s="23" t="s">
        <v>180</v>
      </c>
      <c r="G22" s="23" t="s">
        <v>181</v>
      </c>
      <c r="H22" s="23" t="s">
        <v>182</v>
      </c>
      <c r="I22" s="23" t="s">
        <v>183</v>
      </c>
      <c r="J22" s="23" t="s">
        <v>38</v>
      </c>
      <c r="K22" s="23" t="s">
        <v>184</v>
      </c>
      <c r="L22" s="23" t="s">
        <v>165</v>
      </c>
      <c r="M22" s="23" t="s">
        <v>167</v>
      </c>
    </row>
    <row r="23" spans="1:13">
      <c r="A23" s="17" t="s">
        <v>185</v>
      </c>
      <c r="B23" s="22">
        <f>IF($B$34&lt;&gt;"OK","",1-B22)</f>
        <v>0.30000000000000004</v>
      </c>
      <c r="C23" s="15"/>
      <c r="D23" s="15"/>
      <c r="E23" s="34" t="s">
        <v>186</v>
      </c>
      <c r="F23" s="35">
        <v>1</v>
      </c>
      <c r="G23" s="35">
        <v>0</v>
      </c>
      <c r="H23" s="36">
        <f t="shared" ref="H23:I28" si="1">IF($B$34&lt;&gt;"OK","",$B$6*F23)</f>
        <v>10000</v>
      </c>
      <c r="I23" s="36">
        <f t="shared" si="1"/>
        <v>0</v>
      </c>
      <c r="J23" s="37">
        <f t="shared" ref="J23:J28" si="2">IF($B$34&lt;&gt;"OK","",H23*$B$13+I23*$C$13)</f>
        <v>95000</v>
      </c>
      <c r="K23" s="37">
        <f t="shared" ref="K23:K28" si="3">IF($B$34&lt;&gt;"OK","",J23-$B$29)</f>
        <v>0</v>
      </c>
      <c r="L23" s="34" t="str">
        <f t="shared" ref="L23:L28" si="4">IF($B$34&lt;&gt;"OK","",IF(H23&lt;=$B$14,"OK","SUPERA CAPACIDAD"))</f>
        <v>OK</v>
      </c>
      <c r="M23" s="34" t="str">
        <f t="shared" ref="M23:M28" si="5">IF($B$34&lt;&gt;"OK","",IF(I23&lt;=$C$14,"OK","SUPERA CAPACIDAD"))</f>
        <v>OK</v>
      </c>
    </row>
    <row r="24" spans="1:13">
      <c r="A24" s="17" t="s">
        <v>187</v>
      </c>
      <c r="B24" s="38">
        <f>IF($B$34&lt;&gt;"OK","",$B$6*B22)</f>
        <v>7000</v>
      </c>
      <c r="C24" s="15"/>
      <c r="D24" s="15"/>
      <c r="E24" s="34" t="s">
        <v>188</v>
      </c>
      <c r="F24" s="35">
        <v>0.9</v>
      </c>
      <c r="G24" s="35">
        <v>0.1</v>
      </c>
      <c r="H24" s="36">
        <f t="shared" si="1"/>
        <v>9000</v>
      </c>
      <c r="I24" s="36">
        <f t="shared" si="1"/>
        <v>1000</v>
      </c>
      <c r="J24" s="37">
        <f t="shared" si="2"/>
        <v>95400</v>
      </c>
      <c r="K24" s="37">
        <f t="shared" si="3"/>
        <v>400</v>
      </c>
      <c r="L24" s="34" t="str">
        <f t="shared" si="4"/>
        <v>OK</v>
      </c>
      <c r="M24" s="34" t="str">
        <f t="shared" si="5"/>
        <v>OK</v>
      </c>
    </row>
    <row r="25" spans="1:13">
      <c r="A25" s="17" t="s">
        <v>189</v>
      </c>
      <c r="B25" s="38">
        <f>IF($B$34&lt;&gt;"OK","",$B$6*B23)</f>
        <v>3000.0000000000005</v>
      </c>
      <c r="C25" s="15"/>
      <c r="D25" s="15"/>
      <c r="E25" s="34" t="s">
        <v>190</v>
      </c>
      <c r="F25" s="35">
        <v>0.8</v>
      </c>
      <c r="G25" s="35">
        <v>0.2</v>
      </c>
      <c r="H25" s="36">
        <f t="shared" si="1"/>
        <v>8000</v>
      </c>
      <c r="I25" s="36">
        <f t="shared" si="1"/>
        <v>2000</v>
      </c>
      <c r="J25" s="37">
        <f t="shared" si="2"/>
        <v>95800</v>
      </c>
      <c r="K25" s="37">
        <f t="shared" si="3"/>
        <v>800</v>
      </c>
      <c r="L25" s="34" t="str">
        <f t="shared" si="4"/>
        <v>OK</v>
      </c>
      <c r="M25" s="34" t="str">
        <f t="shared" si="5"/>
        <v>OK</v>
      </c>
    </row>
    <row r="26" spans="1:13">
      <c r="A26" s="17" t="s">
        <v>191</v>
      </c>
      <c r="B26" s="21">
        <f>IF($B$34&lt;&gt;"OK","",B24*$B$13)</f>
        <v>66500</v>
      </c>
      <c r="C26" s="15"/>
      <c r="D26" s="15"/>
      <c r="E26" s="34" t="s">
        <v>192</v>
      </c>
      <c r="F26" s="35">
        <v>0.7</v>
      </c>
      <c r="G26" s="35">
        <v>0.3</v>
      </c>
      <c r="H26" s="36">
        <f t="shared" si="1"/>
        <v>7000</v>
      </c>
      <c r="I26" s="36">
        <f t="shared" si="1"/>
        <v>3000</v>
      </c>
      <c r="J26" s="37">
        <f t="shared" si="2"/>
        <v>96200</v>
      </c>
      <c r="K26" s="37">
        <f t="shared" si="3"/>
        <v>1200</v>
      </c>
      <c r="L26" s="34" t="str">
        <f t="shared" si="4"/>
        <v>OK</v>
      </c>
      <c r="M26" s="34" t="str">
        <f t="shared" si="5"/>
        <v>OK</v>
      </c>
    </row>
    <row r="27" spans="1:13">
      <c r="A27" s="17" t="s">
        <v>193</v>
      </c>
      <c r="B27" s="21">
        <f>IF($B$34&lt;&gt;"OK","",B25*$C$13)</f>
        <v>29700.000000000007</v>
      </c>
      <c r="C27" s="15"/>
      <c r="D27" s="15"/>
      <c r="E27" s="34" t="s">
        <v>194</v>
      </c>
      <c r="F27" s="35">
        <v>0.6</v>
      </c>
      <c r="G27" s="35">
        <v>0.4</v>
      </c>
      <c r="H27" s="36">
        <f t="shared" si="1"/>
        <v>6000</v>
      </c>
      <c r="I27" s="36">
        <f t="shared" si="1"/>
        <v>4000</v>
      </c>
      <c r="J27" s="37">
        <f t="shared" si="2"/>
        <v>96600</v>
      </c>
      <c r="K27" s="37">
        <f t="shared" si="3"/>
        <v>1600</v>
      </c>
      <c r="L27" s="34" t="str">
        <f t="shared" si="4"/>
        <v>OK</v>
      </c>
      <c r="M27" s="34" t="str">
        <f t="shared" si="5"/>
        <v>OK</v>
      </c>
    </row>
    <row r="28" spans="1:13">
      <c r="A28" s="17" t="s">
        <v>38</v>
      </c>
      <c r="B28" s="21">
        <f>IF($B$34&lt;&gt;"OK","",B26+B27)</f>
        <v>96200</v>
      </c>
      <c r="C28" s="15"/>
      <c r="D28" s="15"/>
      <c r="E28" s="34" t="s">
        <v>195</v>
      </c>
      <c r="F28" s="35">
        <v>0.5</v>
      </c>
      <c r="G28" s="35">
        <v>0.5</v>
      </c>
      <c r="H28" s="36">
        <f t="shared" si="1"/>
        <v>5000</v>
      </c>
      <c r="I28" s="36">
        <f t="shared" si="1"/>
        <v>5000</v>
      </c>
      <c r="J28" s="37">
        <f t="shared" si="2"/>
        <v>97000</v>
      </c>
      <c r="K28" s="37">
        <f t="shared" si="3"/>
        <v>2000</v>
      </c>
      <c r="L28" s="34" t="str">
        <f t="shared" si="4"/>
        <v>OK</v>
      </c>
      <c r="M28" s="34" t="str">
        <f t="shared" si="5"/>
        <v>OK</v>
      </c>
    </row>
    <row r="29" spans="1:13">
      <c r="A29" s="17" t="s">
        <v>123</v>
      </c>
      <c r="B29" s="21">
        <f>IF($B$34&lt;&gt;"OK","",$B$6*$B$13)</f>
        <v>95000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>
      <c r="A30" s="17" t="s">
        <v>40</v>
      </c>
      <c r="B30" s="21">
        <f>IF($B$34&lt;&gt;"OK","",B28-B29)</f>
        <v>1200</v>
      </c>
      <c r="C30" s="15"/>
      <c r="D30" s="15"/>
      <c r="E30" s="14" t="s">
        <v>196</v>
      </c>
      <c r="F30" s="14"/>
      <c r="G30" s="14"/>
      <c r="H30" s="14"/>
      <c r="I30" s="14"/>
      <c r="J30" s="14"/>
      <c r="K30" s="14"/>
      <c r="L30" s="14"/>
      <c r="M30" s="14"/>
    </row>
    <row r="31" spans="1:13">
      <c r="A31" s="17" t="s">
        <v>42</v>
      </c>
      <c r="B31" s="22">
        <f>IF($B$34&lt;&gt;"OK","",MAX(B22,B23))</f>
        <v>0.7</v>
      </c>
      <c r="C31" s="15"/>
      <c r="D31" s="15"/>
      <c r="E31" s="14"/>
      <c r="F31" s="14"/>
      <c r="G31" s="14"/>
      <c r="H31" s="14"/>
      <c r="I31" s="14"/>
      <c r="J31" s="14"/>
      <c r="K31" s="14"/>
      <c r="L31" s="14"/>
      <c r="M31" s="14"/>
    </row>
    <row r="32" spans="1:13">
      <c r="A32" s="17" t="s">
        <v>197</v>
      </c>
      <c r="B32" s="19" t="str">
        <f>IF($B$34&lt;&gt;"OK","",IF(B24&lt;=$B$14,"OK","SUPERA CAPACIDAD"))</f>
        <v>OK</v>
      </c>
      <c r="C32" s="15"/>
      <c r="D32" s="15"/>
      <c r="E32" s="14"/>
      <c r="F32" s="14"/>
      <c r="G32" s="14"/>
      <c r="H32" s="14"/>
      <c r="I32" s="14"/>
      <c r="J32" s="14"/>
      <c r="K32" s="14"/>
      <c r="L32" s="14"/>
      <c r="M32" s="14"/>
    </row>
    <row r="33" spans="1:13">
      <c r="A33" s="17" t="s">
        <v>198</v>
      </c>
      <c r="B33" s="19" t="str">
        <f>IF($B$34&lt;&gt;"OK","",IF(B25&lt;=$C$14,"OK","SUPERA CAPACIDAD"))</f>
        <v>OK</v>
      </c>
      <c r="C33" s="15"/>
      <c r="D33" s="15"/>
      <c r="E33" s="14"/>
      <c r="F33" s="14"/>
      <c r="G33" s="14"/>
      <c r="H33" s="14"/>
      <c r="I33" s="14"/>
      <c r="J33" s="14"/>
      <c r="K33" s="14"/>
      <c r="L33" s="14"/>
      <c r="M33" s="14"/>
    </row>
    <row r="34" spans="1:13">
      <c r="A34" s="24" t="s">
        <v>46</v>
      </c>
      <c r="B34" s="25" t="str">
        <f>IF(OR(B12="",C12=""),"FALTA INFORMACIÓN",IF(B12=C12,"REVISAR",IF(COUNT(B6,B13,C13,B14,C14,B22)&lt;6,"FALTA INFORMACIÓN",IF(OR(B6&lt;=0,B6&gt;1000000000,B13&lt;=0,B13&gt;1000000000,C13&lt;=0,C13&gt;1000000000,B14&lt;0,B14&gt;1000000000,C14&lt;0,C14&gt;1000000000,B22&lt;0,B22&gt;1,COUNTA(B15:C17)&gt;COUNT(B15:C17),B15&lt;0,B15&gt;3650,C15&lt;0,C15&gt;3650,B16&lt;0,B16&gt;1,C16&lt;0,C16&gt;1,B17&lt;0,B17&gt;1,C17&lt;0,C17&gt;1,AND(B19&lt;&gt;"",B19&lt;&gt;"Sí",B19&lt;&gt;"No",B19&lt;&gt;"No sé")),"REVISAR","OK"))))</f>
        <v>OK</v>
      </c>
      <c r="C34" s="15"/>
      <c r="D34" s="15"/>
      <c r="E34" s="14"/>
      <c r="F34" s="14"/>
      <c r="G34" s="14"/>
      <c r="H34" s="14"/>
      <c r="I34" s="14"/>
      <c r="J34" s="14"/>
      <c r="K34" s="14"/>
      <c r="L34" s="14"/>
      <c r="M34" s="14"/>
    </row>
    <row r="35" spans="1:1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spans="1:1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1:13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</sheetData>
  <sheetProtection algorithmName="SHA-512" hashValue="yFW9SVgjnDIAjVvMkd24R1dQVg2ivLP3ehk+SLPRdyRQvpRtwvaD6lqw/nsngjwHWluoLUlbVqUZ9qtObOH9TQ==" saltValue="/GxBIDaVzHRFHRACUlK2PQ==" spinCount="100000" sheet="1" objects="1" scenarios="1" formatCells="0" formatColumns="0" formatRows="0" insertColumns="0" insertRows="0" sort="0" autoFilter="0" pivotTables="0"/>
  <mergeCells count="11">
    <mergeCell ref="E30:M34"/>
    <mergeCell ref="B19:C19"/>
    <mergeCell ref="F18:G18"/>
    <mergeCell ref="A1:M1"/>
    <mergeCell ref="A2:M2"/>
    <mergeCell ref="A4:C4"/>
    <mergeCell ref="A10:C10"/>
    <mergeCell ref="A21:C21"/>
    <mergeCell ref="E4:J4"/>
    <mergeCell ref="E12:J12"/>
    <mergeCell ref="E21:M21"/>
  </mergeCells>
  <conditionalFormatting sqref="B30">
    <cfRule type="cellIs" dxfId="17" priority="30" operator="greaterThan">
      <formula>0</formula>
    </cfRule>
    <cfRule type="cellIs" dxfId="16" priority="31" operator="lessThanOrEqual">
      <formula>0</formula>
    </cfRule>
  </conditionalFormatting>
  <conditionalFormatting sqref="B32:B33">
    <cfRule type="expression" dxfId="15" priority="16">
      <formula>LEFT(B32,6)="SUPERA"</formula>
    </cfRule>
    <cfRule type="expression" dxfId="14" priority="17">
      <formula>B32="FALTA INFORMACIÓN"</formula>
    </cfRule>
    <cfRule type="expression" dxfId="13" priority="18">
      <formula>B32="REVISAR"</formula>
    </cfRule>
  </conditionalFormatting>
  <conditionalFormatting sqref="B32:B34">
    <cfRule type="expression" dxfId="12" priority="9">
      <formula>B32="OK"</formula>
    </cfRule>
  </conditionalFormatting>
  <conditionalFormatting sqref="B34">
    <cfRule type="expression" dxfId="11" priority="10">
      <formula>B34="FALTA INFORMACIÓN"</formula>
    </cfRule>
    <cfRule type="expression" dxfId="10" priority="11">
      <formula>B34="REVISAR"</formula>
    </cfRule>
  </conditionalFormatting>
  <conditionalFormatting sqref="F9:F10">
    <cfRule type="expression" dxfId="9" priority="20">
      <formula>LEFT(F9,6)="SUPERA"</formula>
    </cfRule>
    <cfRule type="expression" dxfId="8" priority="21">
      <formula>F9="FALTA INFORMACIÓN"</formula>
    </cfRule>
    <cfRule type="expression" dxfId="7" priority="22">
      <formula>F9="REVISAR"</formula>
    </cfRule>
  </conditionalFormatting>
  <conditionalFormatting sqref="F9:F11">
    <cfRule type="expression" dxfId="6" priority="12">
      <formula>F9="OK"</formula>
    </cfRule>
  </conditionalFormatting>
  <conditionalFormatting sqref="F11">
    <cfRule type="expression" dxfId="5" priority="13">
      <formula>F11="FALTA INFORMACIÓN"</formula>
    </cfRule>
    <cfRule type="expression" dxfId="4" priority="14">
      <formula>F11="REVISAR"</formula>
    </cfRule>
  </conditionalFormatting>
  <conditionalFormatting sqref="L23:M28">
    <cfRule type="expression" dxfId="3" priority="23">
      <formula>L23="OK"</formula>
    </cfRule>
    <cfRule type="expression" dxfId="2" priority="24">
      <formula>LEFT(L23,6)="SUPERA"</formula>
    </cfRule>
    <cfRule type="expression" dxfId="1" priority="25">
      <formula>L23="FALTA INFORMACIÓN"</formula>
    </cfRule>
    <cfRule type="expression" dxfId="0" priority="26">
      <formula>L23="REVISAR"</formula>
    </cfRule>
  </conditionalFormatting>
  <dataValidations count="6">
    <dataValidation type="list" showErrorMessage="1" errorTitle="Valor no válido" error="Selecciona Sí, No o No sé." sqref="B19" xr:uid="{00000000-0002-0000-0200-000000000000}">
      <formula1>"Sí,No,No sé"</formula1>
    </dataValidation>
    <dataValidation type="decimal" allowBlank="1" showErrorMessage="1" errorTitle="Porcentaje no válido" error="Ingresa un porcentaje entre 0 % y 100 %." sqref="B22 B16:C17" xr:uid="{00000000-0002-0000-0200-000001000000}">
      <formula1>0</formula1>
      <formula2>1</formula2>
    </dataValidation>
    <dataValidation type="whole" allowBlank="1" showErrorMessage="1" errorTitle="Volumen no válido" error="Ingresa un número entero mayor que 0." sqref="B6" xr:uid="{00000000-0002-0000-0200-000002000000}">
      <formula1>1</formula1>
      <formula2>1000000000</formula2>
    </dataValidation>
    <dataValidation type="decimal" allowBlank="1" showErrorMessage="1" errorTitle="Precio no válido" error="Ingresa un precio numérico mayor que 0." sqref="B13:C13" xr:uid="{00000000-0002-0000-0200-000003000000}">
      <formula1>0.000001</formula1>
      <formula2>1000000000</formula2>
    </dataValidation>
    <dataValidation type="whole" allowBlank="1" showErrorMessage="1" errorTitle="Capacidad no válida" error="Ingresa una capacidad entera igual o mayor que 0." sqref="B14:C14" xr:uid="{00000000-0002-0000-0200-000004000000}">
      <formula1>0</formula1>
      <formula2>1000000000</formula2>
    </dataValidation>
    <dataValidation type="whole" allowBlank="1" showErrorMessage="1" errorTitle="Lead time no válido" error="Ingresa un número entero de días entre 0 y 3650." sqref="B15:C15" xr:uid="{00000000-0002-0000-0200-000005000000}">
      <formula1>0</formula1>
      <formula2>3650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3_Analisis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2026-08-24T22:23:35Z</dcterms:modified>
</cp:coreProperties>
</file>