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/>
  <mc:AlternateContent xmlns:mc="http://schemas.openxmlformats.org/markup-compatibility/2006">
    <mc:Choice Requires="x15">
      <x15ac:absPath xmlns:x15ac="http://schemas.microsoft.com/office/spreadsheetml/2010/11/ac" url="C:\Users\DELL\Downloads\"/>
    </mc:Choice>
  </mc:AlternateContent>
  <xr:revisionPtr revIDLastSave="0" documentId="13_ncr:1_{0266019C-3700-46DB-A11C-6DA08639D3D1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01 Instrucciones" sheetId="1" r:id="rId1"/>
    <sheet name="02 Glosario" sheetId="2" r:id="rId2"/>
    <sheet name="03 Costos por kg" sheetId="3" r:id="rId3"/>
    <sheet name="04 Piezas" sheetId="4" r:id="rId4"/>
    <sheet name="05 Tratamientos" sheetId="5" r:id="rId5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16" i="5" l="1"/>
  <c r="M16" i="5" s="1"/>
  <c r="I16" i="5"/>
  <c r="L16" i="5" s="1"/>
  <c r="J15" i="5"/>
  <c r="M15" i="5" s="1"/>
  <c r="I15" i="5"/>
  <c r="L15" i="5" s="1"/>
  <c r="J14" i="5"/>
  <c r="M14" i="5" s="1"/>
  <c r="I14" i="5"/>
  <c r="L14" i="5" s="1"/>
  <c r="J13" i="5"/>
  <c r="M13" i="5" s="1"/>
  <c r="I13" i="5"/>
  <c r="L13" i="5" s="1"/>
  <c r="J12" i="5"/>
  <c r="M12" i="5" s="1"/>
  <c r="I12" i="5"/>
  <c r="L12" i="5" s="1"/>
  <c r="H8" i="5"/>
  <c r="G8" i="5"/>
  <c r="F8" i="5"/>
  <c r="E8" i="5"/>
  <c r="D8" i="5"/>
  <c r="C8" i="5"/>
  <c r="G2" i="5"/>
  <c r="D2" i="5"/>
  <c r="A2" i="5"/>
  <c r="G2" i="4"/>
  <c r="D2" i="4"/>
  <c r="A2" i="4"/>
  <c r="M21" i="3"/>
  <c r="C18" i="3"/>
  <c r="M6" i="3" s="1"/>
  <c r="M17" i="3"/>
  <c r="M16" i="3"/>
  <c r="H15" i="3"/>
  <c r="M9" i="3" s="1"/>
  <c r="G6" i="3"/>
  <c r="G2" i="3"/>
  <c r="D2" i="3"/>
  <c r="A2" i="3"/>
  <c r="C2" i="2"/>
  <c r="A2" i="2"/>
  <c r="G4" i="1"/>
  <c r="E4" i="1"/>
  <c r="C4" i="1"/>
  <c r="A4" i="1"/>
  <c r="K15" i="5" l="1"/>
  <c r="O15" i="5" s="1"/>
  <c r="K13" i="5"/>
  <c r="O13" i="5" s="1"/>
  <c r="M18" i="3"/>
  <c r="M19" i="3"/>
  <c r="M7" i="3"/>
  <c r="C5" i="5" s="1"/>
  <c r="K12" i="5"/>
  <c r="O12" i="5" s="1"/>
  <c r="K14" i="5"/>
  <c r="O14" i="5" s="1"/>
  <c r="K16" i="5"/>
  <c r="O16" i="5" s="1"/>
  <c r="M10" i="3"/>
  <c r="F5" i="5" s="1"/>
  <c r="D16" i="4"/>
  <c r="M12" i="3"/>
  <c r="F5" i="4" l="1"/>
  <c r="M20" i="3"/>
  <c r="C5" i="4"/>
  <c r="K23" i="3"/>
  <c r="F13" i="4"/>
  <c r="E13" i="4"/>
  <c r="H10" i="4"/>
  <c r="E10" i="4"/>
  <c r="F12" i="4"/>
  <c r="H12" i="4"/>
  <c r="F10" i="4"/>
  <c r="F11" i="4"/>
  <c r="H14" i="4"/>
  <c r="E9" i="4"/>
  <c r="E12" i="4"/>
  <c r="H9" i="4"/>
  <c r="F14" i="4"/>
  <c r="E14" i="4"/>
  <c r="H11" i="4"/>
  <c r="F9" i="4"/>
  <c r="H13" i="4"/>
  <c r="E11" i="4"/>
  <c r="M13" i="3"/>
  <c r="D17" i="5"/>
  <c r="G11" i="4" l="1"/>
  <c r="I11" i="4"/>
  <c r="I10" i="4"/>
  <c r="G10" i="4"/>
  <c r="I14" i="4"/>
  <c r="G14" i="4"/>
  <c r="I13" i="4"/>
  <c r="G13" i="4"/>
  <c r="I12" i="4"/>
  <c r="G12" i="4"/>
  <c r="I9" i="4"/>
  <c r="J10" i="5" s="1"/>
  <c r="M10" i="5" s="1"/>
  <c r="G9" i="4"/>
  <c r="I5" i="4"/>
  <c r="I5" i="5"/>
  <c r="I11" i="5" l="1"/>
  <c r="L11" i="5" s="1"/>
  <c r="J11" i="5"/>
  <c r="M11" i="5" s="1"/>
  <c r="I10" i="5"/>
  <c r="J9" i="5"/>
  <c r="M9" i="5" s="1"/>
  <c r="I9" i="5"/>
  <c r="K11" i="5" l="1"/>
  <c r="O11" i="5" s="1"/>
  <c r="L9" i="5"/>
  <c r="K9" i="5"/>
  <c r="O9" i="5" s="1"/>
  <c r="L10" i="5"/>
  <c r="K10" i="5"/>
  <c r="O10" i="5" s="1"/>
  <c r="N5" i="5" l="1"/>
  <c r="J6" i="5" s="1"/>
</calcChain>
</file>

<file path=xl/sharedStrings.xml><?xml version="1.0" encoding="utf-8"?>
<sst xmlns="http://schemas.openxmlformats.org/spreadsheetml/2006/main" count="339" uniqueCount="255">
  <si>
    <t>Plantilla de costo de lavandería para spa</t>
  </si>
  <si>
    <t>Compara lavandería propia y tercerizada, calcula el costo por kilogramo, pieza y tratamiento, y estima el volumen de equilibrio.</t>
  </si>
  <si>
    <t>Inicio rápido</t>
  </si>
  <si>
    <t>1</t>
  </si>
  <si>
    <t>En “03 Costos por kg”, cambia el periodo, los kilogramos y los costos del ejemplo.</t>
  </si>
  <si>
    <t>2</t>
  </si>
  <si>
    <t>En “04 Piezas”, sustituye los seis textiles por los de tu spa.</t>
  </si>
  <si>
    <t>3</t>
  </si>
  <si>
    <t>En “05 Tratamientos”, registra precios, cantidades de piezas y servicios mensuales.</t>
  </si>
  <si>
    <t>4</t>
  </si>
  <si>
    <t>Revisa el costo por kg, por pieza, por tratamiento y la diferencia mensual.</t>
  </si>
  <si>
    <t>5</t>
  </si>
  <si>
    <t>Consulta el glosario si algún término no resulta claro.</t>
  </si>
  <si>
    <t>6</t>
  </si>
  <si>
    <t>Actualiza los datos como mínimo cada tres meses o cuando cambien tarifas, salarios, equipos, proveedor o volumen.</t>
  </si>
  <si>
    <t>Orden recomendado</t>
  </si>
  <si>
    <t>Código visual</t>
  </si>
  <si>
    <t>Hoja</t>
  </si>
  <si>
    <t>Acción</t>
  </si>
  <si>
    <t>Qué debes editar</t>
  </si>
  <si>
    <t>Resultado</t>
  </si>
  <si>
    <t>Color</t>
  </si>
  <si>
    <t>Significado</t>
  </si>
  <si>
    <t>03 Costos por kg</t>
  </si>
  <si>
    <t>Captura los costos de ambas opciones</t>
  </si>
  <si>
    <t>Celdas azules</t>
  </si>
  <si>
    <t>Costo propio, tercerizado y equilibrio</t>
  </si>
  <si>
    <t>Azul claro / EDITA</t>
  </si>
  <si>
    <t>Dato editable</t>
  </si>
  <si>
    <t>Borra el ejemplo y escribe tu dato</t>
  </si>
  <si>
    <t>04 Piezas</t>
  </si>
  <si>
    <t>Define los textiles</t>
  </si>
  <si>
    <t>Nombre, peso, compra y usos útiles</t>
  </si>
  <si>
    <t>Costo completo por pieza</t>
  </si>
  <si>
    <t>Blanco / AUTOMÁTICO</t>
  </si>
  <si>
    <t>Fórmula de la misma hoja</t>
  </si>
  <si>
    <t>No modificar</t>
  </si>
  <si>
    <t>05 Tratamientos</t>
  </si>
  <si>
    <t>Asigna piezas a cada servicio</t>
  </si>
  <si>
    <t>Precio, cantidades y volumen mensual</t>
  </si>
  <si>
    <t>Costo por tratamiento e impacto mensual</t>
  </si>
  <si>
    <t>Blanco / VINCULADO</t>
  </si>
  <si>
    <t>Dato traído de otra hoja</t>
  </si>
  <si>
    <t>Azul marino / RESULTADO</t>
  </si>
  <si>
    <t>Resultado clave</t>
  </si>
  <si>
    <t>Solo lectura</t>
  </si>
  <si>
    <t>Amarillo / REVISAR</t>
  </si>
  <si>
    <t>Advertencia o dato incompleto</t>
  </si>
  <si>
    <t>Corrige antes de continuar</t>
  </si>
  <si>
    <t>Cómo sustituir el ejemplo sin romper la plantilla</t>
  </si>
  <si>
    <t>•</t>
  </si>
  <si>
    <t>Borra únicamente el contenido de las celdas azules; no elimines filas, columnas ni hojas.</t>
  </si>
  <si>
    <t>El periodo se ingresa una sola vez en “03 Costos por kg”; la alternativa tercerizada se vincula automáticamente.</t>
  </si>
  <si>
    <t>No pegues datos sobre las celdas blancas con fórmulas. Si necesitas limpiar, selecciona solo las celdas azules.</t>
  </si>
  <si>
    <t>La plantilla admite hasta 6 tipos de piezas y 8 tratamientos sin modificar fórmulas.</t>
  </si>
  <si>
    <t>Registra todos los importes en una misma moneda. La plantilla utiliza formato numérico neutral para que puedas trabajar con tu moneda local.</t>
  </si>
  <si>
    <t>Qué resultados obtendrás</t>
  </si>
  <si>
    <t>Costo completo propio por kilogramo</t>
  </si>
  <si>
    <t>Incluye agua, energía, productos, personal, mantenimiento, equipos y espacio.</t>
  </si>
  <si>
    <t>Costo completo tercerizado por kilogramo</t>
  </si>
  <si>
    <t>Incluye tarifa, transporte, recargos, control, pérdidas y relavados.</t>
  </si>
  <si>
    <t>Suma el lavado y la reposición por uso.</t>
  </si>
  <si>
    <t>Costo por tratamiento</t>
  </si>
  <si>
    <t>Suma las piezas utilizadas en cada servicio.</t>
  </si>
  <si>
    <t>Volumen de equilibrio</t>
  </si>
  <si>
    <t>Estima desde qué volumen cambia la conveniencia económica entre opciones.</t>
  </si>
  <si>
    <t>Diferencia mensual</t>
  </si>
  <si>
    <t>Muestra el impacto de elegir una opción sobre la cartera de tratamientos analizada.</t>
  </si>
  <si>
    <t>Alcance y límites</t>
  </si>
  <si>
    <t>La plantilla compara costos; no reemplaza una evaluación sanitaria, contractual, tributaria o de capacidad operativa.</t>
  </si>
  <si>
    <t>El volumen de equilibrio es una estimación. Debe interpretarse junto con calidad, tiempos de entrega, continuidad e inversión disponible.</t>
  </si>
  <si>
    <t>La vida útil de las piezas debe obtenerse con registros propios. No existe un número universal de lavados para todos los textiles.</t>
  </si>
  <si>
    <t>Para conservar compatibilidad, evita convertir los rangos en tablas dinámicas o insertar columnas dentro de las áreas de cálculo.</t>
  </si>
  <si>
    <t>Ejemplo integrado: Spa Armonía. Sustituye los datos azules por los de tu negocio; no necesitas crear hojas adicionales.</t>
  </si>
  <si>
    <t>Glosario de la plantilla</t>
  </si>
  <si>
    <t>Definiciones simples de los términos utilizados en los cálculos y resultados.</t>
  </si>
  <si>
    <t>Término</t>
  </si>
  <si>
    <t>Definición simple</t>
  </si>
  <si>
    <t>Para qué sirve</t>
  </si>
  <si>
    <t>Hoja principal</t>
  </si>
  <si>
    <t>Periodo de análisis</t>
  </si>
  <si>
    <t>Intervalo usado para reunir costos y volumen, por ejemplo un mes.</t>
  </si>
  <si>
    <t>Permite comparar datos equivalentes.</t>
  </si>
  <si>
    <t>Kilogramos procesados</t>
  </si>
  <si>
    <t>Peso total de textiles lavados internamente durante el periodo.</t>
  </si>
  <si>
    <t>Es el divisor del costo propio por kg.</t>
  </si>
  <si>
    <t>Kilogramos recibidos limpios</t>
  </si>
  <si>
    <t>Peso de textiles externos que regresan aptos para uso.</t>
  </si>
  <si>
    <t>Evita incluir piezas rechazadas o pendientes de relavado.</t>
  </si>
  <si>
    <t>Costo fijo</t>
  </si>
  <si>
    <t>Costo que no cambia de forma inmediata cuando varía el volumen.</t>
  </si>
  <si>
    <t>Se usa en el volumen de equilibrio.</t>
  </si>
  <si>
    <t>Costo variable</t>
  </si>
  <si>
    <t>Costo que aumenta o disminuye con los kg procesados.</t>
  </si>
  <si>
    <t>Calcula el costo variable por kg.</t>
  </si>
  <si>
    <t>Costo completo</t>
  </si>
  <si>
    <t>Suma de todos los costos incluidos en el alcance definido.</t>
  </si>
  <si>
    <t>Evita comparar una opción incompleta con otra integral.</t>
  </si>
  <si>
    <t>Costo por kilogramo</t>
  </si>
  <si>
    <t>Costo total dividido entre los kg procesados o recibidos.</t>
  </si>
  <si>
    <t>Compara la eficiencia de ambas opciones.</t>
  </si>
  <si>
    <t>Tarifa del proveedor</t>
  </si>
  <si>
    <t>Precio cobrado por el servicio externo antes de otros cargos.</t>
  </si>
  <si>
    <t>Es uno de los componentes del costo tercerizado.</t>
  </si>
  <si>
    <t>Peso mínimo</t>
  </si>
  <si>
    <t>Cantidad mínima que el proveedor factura por recolección o periodo.</t>
  </si>
  <si>
    <t>Puede elevar el costo efectivo por kg.</t>
  </si>
  <si>
    <t>Recargo</t>
  </si>
  <si>
    <t>Cobro adicional por urgencia, fin de semana, desmanchado u otro servicio.</t>
  </si>
  <si>
    <t>Completa el costo externo.</t>
  </si>
  <si>
    <t>Relavado</t>
  </si>
  <si>
    <t>Pieza que debe procesarse nuevamente por no quedar apta.</t>
  </si>
  <si>
    <t>Mide reprocesos y costos evitables.</t>
  </si>
  <si>
    <t>03 y 05</t>
  </si>
  <si>
    <t>Pérdida</t>
  </si>
  <si>
    <t>Pieza que desaparece o queda inutilizable antes de completar su vida útil.</t>
  </si>
  <si>
    <t>Separa fallas de control del desgaste normal.</t>
  </si>
  <si>
    <t>Reposición</t>
  </si>
  <si>
    <t>Compra necesaria para sustituir textiles retirados o perdidos.</t>
  </si>
  <si>
    <t>Incorpora el consumo de vida útil.</t>
  </si>
  <si>
    <t>Usos útiles</t>
  </si>
  <si>
    <t>Número estimado de veces que una pieza puede utilizarse antes de retirarla.</t>
  </si>
  <si>
    <t>Calcula la reposición por uso.</t>
  </si>
  <si>
    <t>Reposición por uso</t>
  </si>
  <si>
    <t>Precio de compra dividido entre los usos útiles.</t>
  </si>
  <si>
    <t>Asigna una parte del desgaste a cada servicio.</t>
  </si>
  <si>
    <t>Peso promedio</t>
  </si>
  <si>
    <t>Peso medio de varias piezas limpias y secas del mismo tipo.</t>
  </si>
  <si>
    <t>Convierte el costo por kg en costo por pieza.</t>
  </si>
  <si>
    <t>Costo de lavado por pieza</t>
  </si>
  <si>
    <t>Peso promedio multiplicado por el costo por kg.</t>
  </si>
  <si>
    <t>Mide cuánto cuesta procesar cada textil.</t>
  </si>
  <si>
    <t>Lavado por pieza más reposición por uso.</t>
  </si>
  <si>
    <t>Se utiliza en la matriz de tratamientos.</t>
  </si>
  <si>
    <t>Tratamiento</t>
  </si>
  <si>
    <t>Servicio del spa que consume una combinación de textiles.</t>
  </si>
  <si>
    <t>Unidad final para analizar margen.</t>
  </si>
  <si>
    <t>Suma de los costos completos de las piezas utilizadas.</t>
  </si>
  <si>
    <t>Muestra cuánto añade la lavandería al servicio.</t>
  </si>
  <si>
    <t>Porcentaje del precio</t>
  </si>
  <si>
    <t>Costo de lavandería dividido entre el precio del tratamiento.</t>
  </si>
  <si>
    <t>Ayuda a interpretar el impacto sobre el ingreso.</t>
  </si>
  <si>
    <t>Tratamientos por mes</t>
  </si>
  <si>
    <t>Cantidad mensual de veces que se realiza un servicio.</t>
  </si>
  <si>
    <t>Calcula el impacto mensual.</t>
  </si>
  <si>
    <t>Diferencia por tratamiento multiplicada por el volumen mensual.</t>
  </si>
  <si>
    <t>Cuantifica el ahorro o sobrecosto mensual.</t>
  </si>
  <si>
    <t>Costos fijos propios</t>
  </si>
  <si>
    <t>Suma de conceptos internos clasificados como fijos.</t>
  </si>
  <si>
    <t>Participa en el volumen de equilibrio.</t>
  </si>
  <si>
    <t>Costos fijos externos</t>
  </si>
  <si>
    <t>Suma de conceptos externos clasificados como fijos.</t>
  </si>
  <si>
    <t>Costo variable por kg</t>
  </si>
  <si>
    <t>Costos variables divididos entre los kg del periodo.</t>
  </si>
  <si>
    <t>Compara el comportamiento marginal de cada opción.</t>
  </si>
  <si>
    <t>Cantidad aproximada de kg en la que ambas opciones cuestan lo mismo.</t>
  </si>
  <si>
    <t>Orienta la decisión según volumen.</t>
  </si>
  <si>
    <t>kWh</t>
  </si>
  <si>
    <t>Kilovatio-hora, unidad usada para medir consumo eléctrico.</t>
  </si>
  <si>
    <t>Calcula el costo de energía.</t>
  </si>
  <si>
    <t>m³</t>
  </si>
  <si>
    <t>Metro cúbico; equivale a 1.000 litros de agua.</t>
  </si>
  <si>
    <t>Calcula el costo de agua y alcantarillado.</t>
  </si>
  <si>
    <t>Inventario adicional</t>
  </si>
  <si>
    <t>Textiles extra necesarios mientras la ropa está fuera del spa.</t>
  </si>
  <si>
    <t>Completa el costo y la capacidad de la opción externa.</t>
  </si>
  <si>
    <t>Costo por kilogramo: lavandería propia vs. tercerizada</t>
  </si>
  <si>
    <t>Ejemplo integrado: Spa Armonía. Edita únicamente las celdas azules y usa el mismo periodo y alcance para ambas alternativas.</t>
  </si>
  <si>
    <t>Lavandería propia</t>
  </si>
  <si>
    <t>Lavandería tercerizada</t>
  </si>
  <si>
    <t>Resumen de costos</t>
  </si>
  <si>
    <t>Periodo analizado</t>
  </si>
  <si>
    <t>Junio (mes normal)</t>
  </si>
  <si>
    <t>Costo total propio</t>
  </si>
  <si>
    <t>Kilogramos procesados (kg)</t>
  </si>
  <si>
    <t>Kilogramos recibidos limpios (kg)</t>
  </si>
  <si>
    <t>Costo propio por kg</t>
  </si>
  <si>
    <t>Concepto</t>
  </si>
  <si>
    <t>Tipo</t>
  </si>
  <si>
    <t>Importe mensual (moneda local)</t>
  </si>
  <si>
    <t>Qué incluye</t>
  </si>
  <si>
    <t>Costo total tercerizado</t>
  </si>
  <si>
    <t>Agua y alcantarillado</t>
  </si>
  <si>
    <t>Variable</t>
  </si>
  <si>
    <t>Consumo asociado al lavado.</t>
  </si>
  <si>
    <t>Servicio por kg</t>
  </si>
  <si>
    <t>Tarifa principal del proveedor.</t>
  </si>
  <si>
    <t>Costo tercerizado por kg</t>
  </si>
  <si>
    <t>Energía</t>
  </si>
  <si>
    <t>Lavado, secado y calentamiento.</t>
  </si>
  <si>
    <t>Transporte</t>
  </si>
  <si>
    <t>Fijo</t>
  </si>
  <si>
    <t>Recolección y entrega.</t>
  </si>
  <si>
    <t>Productos de lavado</t>
  </si>
  <si>
    <t>Detergente, desinfectante y otros.</t>
  </si>
  <si>
    <t>Recargos y servicios especiales</t>
  </si>
  <si>
    <t>Urgencias, desmanchado u otros.</t>
  </si>
  <si>
    <t>Diferencia mensual (tercerizada - propia)</t>
  </si>
  <si>
    <t>Personal operativo</t>
  </si>
  <si>
    <t>Clasificar, cargar, secar y doblar.</t>
  </si>
  <si>
    <t>Recepción y control</t>
  </si>
  <si>
    <t>Conteo, revisión y reclamaciones.</t>
  </si>
  <si>
    <t>Diferencia por kg</t>
  </si>
  <si>
    <t>Supervisión</t>
  </si>
  <si>
    <t>Control e inventario.</t>
  </si>
  <si>
    <t>Pérdidas extraordinarias y relavados</t>
  </si>
  <si>
    <t>Piezas faltantes o no aptas.</t>
  </si>
  <si>
    <t>Mantenimiento</t>
  </si>
  <si>
    <t>Preventivo, repuestos y reparaciones.</t>
  </si>
  <si>
    <t>Total lavandería tercerizada</t>
  </si>
  <si>
    <t>Resultado automático</t>
  </si>
  <si>
    <t>Equipos e instalación</t>
  </si>
  <si>
    <t>Costo mensual distribuido.</t>
  </si>
  <si>
    <t>Espacio y otros</t>
  </si>
  <si>
    <t>Área, ventilación y costos menores.</t>
  </si>
  <si>
    <t>Total lavandería propia</t>
  </si>
  <si>
    <t>Costo variable propio por kg</t>
  </si>
  <si>
    <t>Costo variable externo por kg</t>
  </si>
  <si>
    <t>Volumen de equilibrio (kg)</t>
  </si>
  <si>
    <t>Estado de captura</t>
  </si>
  <si>
    <t>Lectura rápida</t>
  </si>
  <si>
    <t>Costo por pieza: lavado y reposición</t>
  </si>
  <si>
    <t>Sustituye los seis textiles del ejemplo por los más usados en tu spa. Los costos por kg se toman automáticamente de la hoja anterior.</t>
  </si>
  <si>
    <t>Pieza</t>
  </si>
  <si>
    <t>Peso promedio (kg)</t>
  </si>
  <si>
    <t>Precio de compra (moneda local)</t>
  </si>
  <si>
    <t>Lavado propio por pieza</t>
  </si>
  <si>
    <t>Costo completo propio</t>
  </si>
  <si>
    <t>Lavado tercerizado por pieza</t>
  </si>
  <si>
    <t>Costo completo tercerizado</t>
  </si>
  <si>
    <t>Toalla facial</t>
  </si>
  <si>
    <t>Toalla corporal</t>
  </si>
  <si>
    <t>Cubrecamilla</t>
  </si>
  <si>
    <t>Bata</t>
  </si>
  <si>
    <t>Sábana</t>
  </si>
  <si>
    <t>Turbante</t>
  </si>
  <si>
    <t>Cómo obtener datos confiables</t>
  </si>
  <si>
    <t>Pesa entre 5 y 10 piezas iguales, limpias y secas, y divide el peso total entre la cantidad. Para los usos útiles, registra la fecha de compra y retiro. No uses una vida útil universal: cambia según material, temperatura, químicos y estándar visual.</t>
  </si>
  <si>
    <t>Costo de lavandería por tratamiento</t>
  </si>
  <si>
    <t>Indica cuántas piezas utiliza cada servicio. Los nombres y costos de las piezas se conectan automáticamente con la hoja “04 Piezas”.</t>
  </si>
  <si>
    <t>Diferencia mensual de la cartera</t>
  </si>
  <si>
    <t>Datos del tratamiento · EDITA</t>
  </si>
  <si>
    <t>Cantidad de piezas · EDITA</t>
  </si>
  <si>
    <t>Resultados automáticos</t>
  </si>
  <si>
    <t>Precio (moneda local)</t>
  </si>
  <si>
    <t>Costo propio</t>
  </si>
  <si>
    <t>Costo tercerizado</t>
  </si>
  <si>
    <t>Diferencia</t>
  </si>
  <si>
    <t>% del precio propio</t>
  </si>
  <si>
    <t>% del precio tercerizado</t>
  </si>
  <si>
    <t>Masaje relajante</t>
  </si>
  <si>
    <t>Tratamiento facial</t>
  </si>
  <si>
    <t>Tratamiento corporal</t>
  </si>
  <si>
    <t>Cómo leer el resultado</t>
  </si>
  <si>
    <t>Una diferencia positiva indica que la lavandería tercerizada cuesta más que la propia para ese tratamiento. Una diferencia negativa indica que la tercerizada cuesta menos. El porcentaje del precio ayuda a interpretar el peso de la lavandería sobre cada servicio.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</si>
</sst>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164" formatCode="#,##0.00\ &quot;kg&quot;;[Red]\(#,##0.00\ &quot;kg&quot;\);\-"/>
    <numFmt numFmtId="165" formatCode="\€\ #,##0.00;[Red]\(\€\ #,##0.00\);\-"/>
    <numFmt numFmtId="166" formatCode="#,##0;[Red]\(#,##0\);\-"/>
    <numFmt numFmtId="168" formatCode="#,##0.00;[Red]\(#,##0.00\);\-"/>
    <numFmt numFmtId="169" formatCode="0.0%"/>
    <numFmt numFmtId="170" formatCode="0.00\ &quot;kg&quot;"/>
    <numFmt numFmtId="171" formatCode="0.000\ &quot;kg&quot;"/>
  </numFmts>
  <fonts count="12">
    <font>
      <sz val="11"/>
      <name val="Carlito"/>
    </font>
    <font>
      <b/>
      <sz val="18"/>
      <color rgb="FFFFFFFF"/>
      <name val="Carlito"/>
    </font>
    <font>
      <i/>
      <sz val="11"/>
      <color rgb="FF0B1F3A"/>
      <name val="Carlito"/>
    </font>
    <font>
      <b/>
      <sz val="12"/>
      <color rgb="FFFFFFFF"/>
      <name val="Carlito"/>
    </font>
    <font>
      <sz val="11"/>
      <color rgb="FF1F2937"/>
      <name val="Carlito"/>
    </font>
    <font>
      <b/>
      <sz val="11"/>
      <color rgb="FFFFFFFF"/>
      <name val="Carlito"/>
    </font>
    <font>
      <b/>
      <sz val="11"/>
      <color rgb="FF0B1F3A"/>
      <name val="Carlito"/>
    </font>
    <font>
      <b/>
      <sz val="11"/>
      <color rgb="FF1F2937"/>
      <name val="Carlito"/>
    </font>
    <font>
      <sz val="11"/>
      <color rgb="FF0000FF"/>
      <name val="Carlito"/>
    </font>
    <font>
      <sz val="11"/>
      <color rgb="FF008000"/>
      <name val="Carlito"/>
    </font>
    <font>
      <b/>
      <sz val="11"/>
      <color rgb="FF274E13"/>
      <name val="Carlito"/>
    </font>
    <font>
      <b/>
      <sz val="11"/>
      <color rgb="FF7F6000"/>
      <name val="Carlito"/>
    </font>
  </fonts>
  <fills count="15">
    <fill>
      <patternFill patternType="none"/>
    </fill>
    <fill>
      <patternFill patternType="gray125"/>
    </fill>
    <fill>
      <patternFill patternType="solid">
        <fgColor rgb="FF0B1F3A"/>
      </patternFill>
    </fill>
    <fill>
      <patternFill patternType="solid">
        <fgColor rgb="FFEAF1F8"/>
      </patternFill>
    </fill>
    <fill>
      <patternFill patternType="solid">
        <fgColor rgb="FF17365D"/>
      </patternFill>
    </fill>
    <fill>
      <patternFill patternType="solid">
        <fgColor rgb="FFFFFFFF"/>
      </patternFill>
    </fill>
    <fill>
      <patternFill patternType="solid">
        <fgColor rgb="FF254B76"/>
      </patternFill>
    </fill>
    <fill>
      <patternFill patternType="solid">
        <fgColor rgb="FFF3F5F7"/>
      </patternFill>
    </fill>
    <fill>
      <patternFill patternType="solid">
        <fgColor rgb="FFDCE8F5"/>
      </patternFill>
    </fill>
    <fill>
      <patternFill patternType="solid">
        <fgColor rgb="FFFFF2CC"/>
      </patternFill>
    </fill>
    <fill>
      <patternFill patternType="solid">
        <fgColor rgb="FFE2F0D9"/>
      </patternFill>
    </fill>
    <fill>
      <patternFill patternType="solid">
        <fgColor rgb="FF17365D"/>
      </patternFill>
    </fill>
    <fill>
      <patternFill patternType="solid">
        <fgColor rgb="FFFFFFFF"/>
      </patternFill>
    </fill>
    <fill>
      <patternFill patternType="solid">
        <fgColor rgb="FFFFF2CC"/>
      </patternFill>
    </fill>
    <fill>
      <patternFill patternType="solid">
        <fgColor rgb="FFE2F0D9"/>
      </patternFill>
    </fill>
  </fills>
  <borders count="28">
    <border>
      <left/>
      <right/>
      <top/>
      <bottom/>
      <diagonal/>
    </border>
    <border>
      <left/>
      <right/>
      <top/>
      <bottom style="thin">
        <color rgb="FFD9E0E7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/>
      <right/>
      <top style="thin">
        <color rgb="FFFFFFFF"/>
      </top>
      <bottom style="thin">
        <color rgb="FFFFFFFF"/>
      </bottom>
      <diagonal/>
    </border>
    <border>
      <left/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9E0E7"/>
      </left>
      <right/>
      <top style="thin">
        <color rgb="FFD9E0E7"/>
      </top>
      <bottom/>
      <diagonal/>
    </border>
    <border>
      <left/>
      <right/>
      <top style="thin">
        <color rgb="FFD9E0E7"/>
      </top>
      <bottom/>
      <diagonal/>
    </border>
    <border>
      <left/>
      <right style="thin">
        <color rgb="FFD9E0E7"/>
      </right>
      <top style="thin">
        <color rgb="FFD9E0E7"/>
      </top>
      <bottom/>
      <diagonal/>
    </border>
    <border>
      <left style="thin">
        <color rgb="FFD9E0E7"/>
      </left>
      <right/>
      <top/>
      <bottom/>
      <diagonal/>
    </border>
    <border>
      <left/>
      <right style="thin">
        <color rgb="FFD9E0E7"/>
      </right>
      <top/>
      <bottom/>
      <diagonal/>
    </border>
    <border>
      <left style="thin">
        <color rgb="FFD9E0E7"/>
      </left>
      <right/>
      <top/>
      <bottom style="thin">
        <color rgb="FFD9E0E7"/>
      </bottom>
      <diagonal/>
    </border>
    <border>
      <left/>
      <right style="thin">
        <color rgb="FFD9E0E7"/>
      </right>
      <top/>
      <bottom style="thin">
        <color rgb="FFD9E0E7"/>
      </bottom>
      <diagonal/>
    </border>
    <border>
      <left style="thin">
        <color rgb="FFD9E0E7"/>
      </left>
      <right style="thin">
        <color rgb="FFD9E0E7"/>
      </right>
      <top style="thin">
        <color rgb="FFD9E0E7"/>
      </top>
      <bottom/>
      <diagonal/>
    </border>
    <border>
      <left style="thin">
        <color rgb="FFD9E0E7"/>
      </left>
      <right style="thin">
        <color rgb="FFD9E0E7"/>
      </right>
      <top/>
      <bottom style="thin">
        <color rgb="FFD9E0E7"/>
      </bottom>
      <diagonal/>
    </border>
    <border>
      <left style="thin">
        <color rgb="FFD9E0E7"/>
      </left>
      <right style="thin">
        <color rgb="FFD9E0E7"/>
      </right>
      <top/>
      <bottom/>
      <diagonal/>
    </border>
    <border>
      <left style="thin">
        <color rgb="FF0B1F3A"/>
      </left>
      <right/>
      <top style="medium">
        <color rgb="FF0B1F3A"/>
      </top>
      <bottom style="thin">
        <color rgb="FF0B1F3A"/>
      </bottom>
      <diagonal/>
    </border>
    <border>
      <left/>
      <right/>
      <top style="medium">
        <color rgb="FF0B1F3A"/>
      </top>
      <bottom style="thin">
        <color rgb="FF0B1F3A"/>
      </bottom>
      <diagonal/>
    </border>
    <border>
      <left/>
      <right style="thin">
        <color rgb="FF0B1F3A"/>
      </right>
      <top style="medium">
        <color rgb="FF0B1F3A"/>
      </top>
      <bottom style="thin">
        <color rgb="FF0B1F3A"/>
      </bottom>
      <diagonal/>
    </border>
    <border>
      <left style="thin">
        <color rgb="FF0B1F3A"/>
      </left>
      <right/>
      <top style="thin">
        <color rgb="FF0B1F3A"/>
      </top>
      <bottom/>
      <diagonal/>
    </border>
    <border>
      <left/>
      <right/>
      <top style="thin">
        <color rgb="FF0B1F3A"/>
      </top>
      <bottom/>
      <diagonal/>
    </border>
    <border>
      <left/>
      <right style="thin">
        <color rgb="FF0B1F3A"/>
      </right>
      <top style="thin">
        <color rgb="FF0B1F3A"/>
      </top>
      <bottom/>
      <diagonal/>
    </border>
    <border>
      <left style="thin">
        <color rgb="FF0B1F3A"/>
      </left>
      <right/>
      <top/>
      <bottom style="thin">
        <color rgb="FF0B1F3A"/>
      </bottom>
      <diagonal/>
    </border>
    <border>
      <left/>
      <right/>
      <top/>
      <bottom style="thin">
        <color rgb="FF0B1F3A"/>
      </bottom>
      <diagonal/>
    </border>
    <border>
      <left/>
      <right style="thin">
        <color rgb="FF0B1F3A"/>
      </right>
      <top/>
      <bottom style="thin">
        <color rgb="FF0B1F3A"/>
      </bottom>
      <diagonal/>
    </border>
    <border>
      <left style="thin">
        <color rgb="FFD9E0E7"/>
      </left>
      <right/>
      <top style="thin">
        <color rgb="FFD9E0E7"/>
      </top>
      <bottom style="thin">
        <color rgb="FFD9E0E7"/>
      </bottom>
      <diagonal/>
    </border>
    <border>
      <left/>
      <right style="thin">
        <color rgb="FFD9E0E7"/>
      </right>
      <top style="thin">
        <color rgb="FFD9E0E7"/>
      </top>
      <bottom style="thin">
        <color rgb="FFD9E0E7"/>
      </bottom>
      <diagonal/>
    </border>
    <border>
      <left style="thin">
        <color rgb="FFD9E0E7"/>
      </left>
      <right style="thin">
        <color rgb="FFD9E0E7"/>
      </right>
      <top style="thin">
        <color rgb="FFD9E0E7"/>
      </top>
      <bottom style="thin">
        <color rgb="FFD9E0E7"/>
      </bottom>
      <diagonal/>
    </border>
    <border>
      <left/>
      <right/>
      <top style="thin">
        <color rgb="FFD9E0E7"/>
      </top>
      <bottom style="thin">
        <color rgb="FFD9E0E7"/>
      </bottom>
      <diagonal/>
    </border>
  </borders>
  <cellStyleXfs count="1">
    <xf numFmtId="0" fontId="0" fillId="0" borderId="0"/>
  </cellStyleXfs>
  <cellXfs count="170">
    <xf numFmtId="0" fontId="0" fillId="0" borderId="0" xfId="0"/>
    <xf numFmtId="0" fontId="3" fillId="4" borderId="0" xfId="0" applyFont="1" applyFill="1" applyAlignment="1">
      <alignment horizontal="center" vertical="center"/>
    </xf>
    <xf numFmtId="0" fontId="5" fillId="6" borderId="2" xfId="0" applyFont="1" applyFill="1" applyBorder="1" applyAlignment="1">
      <alignment horizontal="center" vertical="center" wrapText="1"/>
    </xf>
    <xf numFmtId="0" fontId="5" fillId="6" borderId="3" xfId="0" applyFont="1" applyFill="1" applyBorder="1" applyAlignment="1">
      <alignment horizontal="center" vertical="center" wrapText="1"/>
    </xf>
    <xf numFmtId="0" fontId="5" fillId="6" borderId="4" xfId="0" applyFont="1" applyFill="1" applyBorder="1" applyAlignment="1">
      <alignment horizontal="center" vertical="center" wrapText="1"/>
    </xf>
    <xf numFmtId="0" fontId="4" fillId="7" borderId="5" xfId="0" applyFont="1" applyFill="1" applyBorder="1" applyAlignment="1">
      <alignment vertical="center" wrapText="1"/>
    </xf>
    <xf numFmtId="0" fontId="4" fillId="7" borderId="6" xfId="0" applyFont="1" applyFill="1" applyBorder="1" applyAlignment="1">
      <alignment vertical="center" wrapText="1"/>
    </xf>
    <xf numFmtId="0" fontId="4" fillId="7" borderId="7" xfId="0" applyFont="1" applyFill="1" applyBorder="1" applyAlignment="1">
      <alignment vertical="center" wrapText="1"/>
    </xf>
    <xf numFmtId="0" fontId="4" fillId="7" borderId="8" xfId="0" applyFont="1" applyFill="1" applyBorder="1" applyAlignment="1">
      <alignment vertical="center" wrapText="1"/>
    </xf>
    <xf numFmtId="0" fontId="4" fillId="7" borderId="0" xfId="0" applyFont="1" applyFill="1" applyAlignment="1">
      <alignment vertical="center" wrapText="1"/>
    </xf>
    <xf numFmtId="0" fontId="4" fillId="7" borderId="9" xfId="0" applyFont="1" applyFill="1" applyBorder="1" applyAlignment="1">
      <alignment vertical="center" wrapText="1"/>
    </xf>
    <xf numFmtId="0" fontId="4" fillId="7" borderId="10" xfId="0" applyFont="1" applyFill="1" applyBorder="1" applyAlignment="1">
      <alignment vertical="center" wrapText="1"/>
    </xf>
    <xf numFmtId="0" fontId="4" fillId="7" borderId="1" xfId="0" applyFont="1" applyFill="1" applyBorder="1" applyAlignment="1">
      <alignment vertical="center" wrapText="1"/>
    </xf>
    <xf numFmtId="0" fontId="4" fillId="7" borderId="11" xfId="0" applyFont="1" applyFill="1" applyBorder="1" applyAlignment="1">
      <alignment vertical="center" wrapText="1"/>
    </xf>
    <xf numFmtId="0" fontId="4" fillId="8" borderId="5" xfId="0" applyFont="1" applyFill="1" applyBorder="1" applyAlignment="1">
      <alignment horizontal="center" vertical="center" wrapText="1"/>
    </xf>
    <xf numFmtId="0" fontId="4" fillId="5" borderId="8" xfId="0" applyFont="1" applyFill="1" applyBorder="1" applyAlignment="1">
      <alignment horizontal="center" vertical="center" wrapText="1"/>
    </xf>
    <xf numFmtId="0" fontId="5" fillId="2" borderId="8" xfId="0" applyFont="1" applyFill="1" applyBorder="1" applyAlignment="1">
      <alignment horizontal="center" vertical="center" wrapText="1"/>
    </xf>
    <xf numFmtId="0" fontId="4" fillId="9" borderId="10" xfId="0" applyFont="1" applyFill="1" applyBorder="1" applyAlignment="1">
      <alignment horizontal="center" vertical="center" wrapText="1"/>
    </xf>
    <xf numFmtId="0" fontId="6" fillId="0" borderId="0" xfId="0" applyFont="1" applyAlignment="1">
      <alignment horizontal="center"/>
    </xf>
    <xf numFmtId="0" fontId="6" fillId="7" borderId="5" xfId="0" applyFont="1" applyFill="1" applyBorder="1" applyAlignment="1">
      <alignment vertical="center" wrapText="1"/>
    </xf>
    <xf numFmtId="0" fontId="6" fillId="7" borderId="8" xfId="0" applyFont="1" applyFill="1" applyBorder="1" applyAlignment="1">
      <alignment vertical="center" wrapText="1"/>
    </xf>
    <xf numFmtId="0" fontId="6" fillId="7" borderId="10" xfId="0" applyFont="1" applyFill="1" applyBorder="1" applyAlignment="1">
      <alignment vertical="center" wrapText="1"/>
    </xf>
    <xf numFmtId="0" fontId="8" fillId="8" borderId="5" xfId="0" applyFont="1" applyFill="1" applyBorder="1" applyAlignment="1">
      <alignment vertical="center"/>
    </xf>
    <xf numFmtId="0" fontId="8" fillId="8" borderId="8" xfId="0" applyFont="1" applyFill="1" applyBorder="1" applyAlignment="1">
      <alignment vertical="center"/>
    </xf>
    <xf numFmtId="0" fontId="8" fillId="8" borderId="10" xfId="0" applyFont="1" applyFill="1" applyBorder="1" applyAlignment="1">
      <alignment vertical="center"/>
    </xf>
    <xf numFmtId="168" fontId="4" fillId="5" borderId="12" xfId="0" applyNumberFormat="1" applyFont="1" applyFill="1" applyBorder="1" applyAlignment="1">
      <alignment vertical="center"/>
    </xf>
    <xf numFmtId="168" fontId="4" fillId="5" borderId="14" xfId="0" applyNumberFormat="1" applyFont="1" applyFill="1" applyBorder="1" applyAlignment="1">
      <alignment vertical="center"/>
    </xf>
    <xf numFmtId="168" fontId="4" fillId="5" borderId="13" xfId="0" applyNumberFormat="1" applyFont="1" applyFill="1" applyBorder="1" applyAlignment="1">
      <alignment vertical="center"/>
    </xf>
    <xf numFmtId="168" fontId="8" fillId="8" borderId="6" xfId="0" applyNumberFormat="1" applyFont="1" applyFill="1" applyBorder="1" applyAlignment="1">
      <alignment vertical="center"/>
    </xf>
    <xf numFmtId="168" fontId="9" fillId="5" borderId="5" xfId="0" applyNumberFormat="1" applyFont="1" applyFill="1" applyBorder="1" applyAlignment="1">
      <alignment vertical="center"/>
    </xf>
    <xf numFmtId="168" fontId="9" fillId="5" borderId="7" xfId="0" applyNumberFormat="1" applyFont="1" applyFill="1" applyBorder="1" applyAlignment="1">
      <alignment vertical="center"/>
    </xf>
    <xf numFmtId="168" fontId="8" fillId="8" borderId="0" xfId="0" applyNumberFormat="1" applyFont="1" applyFill="1" applyAlignment="1">
      <alignment vertical="center"/>
    </xf>
    <xf numFmtId="168" fontId="9" fillId="5" borderId="8" xfId="0" applyNumberFormat="1" applyFont="1" applyFill="1" applyBorder="1" applyAlignment="1">
      <alignment vertical="center"/>
    </xf>
    <xf numFmtId="168" fontId="9" fillId="5" borderId="9" xfId="0" applyNumberFormat="1" applyFont="1" applyFill="1" applyBorder="1" applyAlignment="1">
      <alignment vertical="center"/>
    </xf>
    <xf numFmtId="1" fontId="8" fillId="8" borderId="7" xfId="0" applyNumberFormat="1" applyFont="1" applyFill="1" applyBorder="1" applyAlignment="1">
      <alignment vertical="center"/>
    </xf>
    <xf numFmtId="1" fontId="8" fillId="8" borderId="9" xfId="0" applyNumberFormat="1" applyFont="1" applyFill="1" applyBorder="1" applyAlignment="1">
      <alignment vertical="center"/>
    </xf>
    <xf numFmtId="168" fontId="8" fillId="8" borderId="1" xfId="0" applyNumberFormat="1" applyFont="1" applyFill="1" applyBorder="1" applyAlignment="1">
      <alignment vertical="center"/>
    </xf>
    <xf numFmtId="168" fontId="9" fillId="5" borderId="10" xfId="0" applyNumberFormat="1" applyFont="1" applyFill="1" applyBorder="1" applyAlignment="1">
      <alignment vertical="center"/>
    </xf>
    <xf numFmtId="168" fontId="9" fillId="5" borderId="11" xfId="0" applyNumberFormat="1" applyFont="1" applyFill="1" applyBorder="1" applyAlignment="1">
      <alignment vertical="center"/>
    </xf>
    <xf numFmtId="169" fontId="4" fillId="5" borderId="5" xfId="0" applyNumberFormat="1" applyFont="1" applyFill="1" applyBorder="1" applyAlignment="1">
      <alignment vertical="center"/>
    </xf>
    <xf numFmtId="169" fontId="4" fillId="5" borderId="7" xfId="0" applyNumberFormat="1" applyFont="1" applyFill="1" applyBorder="1" applyAlignment="1">
      <alignment vertical="center"/>
    </xf>
    <xf numFmtId="169" fontId="4" fillId="5" borderId="8" xfId="0" applyNumberFormat="1" applyFont="1" applyFill="1" applyBorder="1" applyAlignment="1">
      <alignment vertical="center"/>
    </xf>
    <xf numFmtId="169" fontId="4" fillId="5" borderId="9" xfId="0" applyNumberFormat="1" applyFont="1" applyFill="1" applyBorder="1" applyAlignment="1">
      <alignment vertical="center"/>
    </xf>
    <xf numFmtId="169" fontId="4" fillId="5" borderId="10" xfId="0" applyNumberFormat="1" applyFont="1" applyFill="1" applyBorder="1" applyAlignment="1">
      <alignment vertical="center"/>
    </xf>
    <xf numFmtId="169" fontId="4" fillId="5" borderId="11" xfId="0" applyNumberFormat="1" applyFont="1" applyFill="1" applyBorder="1" applyAlignment="1">
      <alignment vertical="center"/>
    </xf>
    <xf numFmtId="1" fontId="8" fillId="8" borderId="12" xfId="0" applyNumberFormat="1" applyFont="1" applyFill="1" applyBorder="1" applyAlignment="1">
      <alignment vertical="center"/>
    </xf>
    <xf numFmtId="1" fontId="8" fillId="8" borderId="14" xfId="0" applyNumberFormat="1" applyFont="1" applyFill="1" applyBorder="1" applyAlignment="1">
      <alignment vertical="center"/>
    </xf>
    <xf numFmtId="1" fontId="8" fillId="8" borderId="13" xfId="0" applyNumberFormat="1" applyFont="1" applyFill="1" applyBorder="1" applyAlignment="1">
      <alignment vertical="center"/>
    </xf>
    <xf numFmtId="168" fontId="9" fillId="5" borderId="26" xfId="0" applyNumberFormat="1" applyFont="1" applyFill="1" applyBorder="1" applyAlignment="1">
      <alignment vertical="center"/>
    </xf>
    <xf numFmtId="170" fontId="9" fillId="5" borderId="26" xfId="0" applyNumberFormat="1" applyFont="1" applyFill="1" applyBorder="1" applyAlignment="1">
      <alignment vertical="center"/>
    </xf>
    <xf numFmtId="1" fontId="8" fillId="8" borderId="6" xfId="0" applyNumberFormat="1" applyFont="1" applyFill="1" applyBorder="1" applyAlignment="1">
      <alignment vertical="center"/>
    </xf>
    <xf numFmtId="1" fontId="8" fillId="8" borderId="0" xfId="0" applyNumberFormat="1" applyFont="1" applyFill="1" applyAlignment="1">
      <alignment vertical="center"/>
    </xf>
    <xf numFmtId="1" fontId="8" fillId="8" borderId="1" xfId="0" applyNumberFormat="1" applyFont="1" applyFill="1" applyBorder="1" applyAlignment="1">
      <alignment vertical="center"/>
    </xf>
    <xf numFmtId="1" fontId="8" fillId="8" borderId="11" xfId="0" applyNumberFormat="1" applyFont="1" applyFill="1" applyBorder="1" applyAlignment="1">
      <alignment vertical="center"/>
    </xf>
    <xf numFmtId="0" fontId="1" fillId="2" borderId="0" xfId="0" applyFont="1" applyFill="1" applyAlignment="1">
      <alignment horizontal="left" vertical="center" wrapText="1"/>
    </xf>
    <xf numFmtId="0" fontId="2" fillId="3" borderId="0" xfId="0" applyFont="1" applyFill="1" applyAlignment="1">
      <alignment vertical="center" wrapText="1"/>
    </xf>
    <xf numFmtId="0" fontId="3" fillId="4" borderId="0" xfId="0" applyFont="1" applyFill="1" applyAlignment="1">
      <alignment horizontal="left" vertical="center"/>
    </xf>
    <xf numFmtId="0" fontId="7" fillId="9" borderId="0" xfId="0" applyFont="1" applyFill="1" applyAlignment="1">
      <alignment horizontal="center" vertical="center" wrapText="1"/>
    </xf>
    <xf numFmtId="0" fontId="4" fillId="5" borderId="0" xfId="0" applyFont="1" applyFill="1" applyAlignment="1">
      <alignment vertical="center" wrapText="1"/>
    </xf>
    <xf numFmtId="0" fontId="4" fillId="5" borderId="1" xfId="0" applyFont="1" applyFill="1" applyBorder="1" applyAlignment="1">
      <alignment vertical="center" wrapText="1"/>
    </xf>
    <xf numFmtId="0" fontId="4" fillId="0" borderId="0" xfId="0" applyFont="1" applyAlignment="1">
      <alignment vertical="center" wrapText="1"/>
    </xf>
    <xf numFmtId="0" fontId="6" fillId="7" borderId="0" xfId="0" applyFont="1" applyFill="1" applyAlignment="1">
      <alignment vertical="center" wrapText="1"/>
    </xf>
    <xf numFmtId="0" fontId="6" fillId="7" borderId="1" xfId="0" applyFont="1" applyFill="1" applyBorder="1" applyAlignment="1">
      <alignment vertical="center" wrapText="1"/>
    </xf>
    <xf numFmtId="0" fontId="5" fillId="11" borderId="2" xfId="0" applyFont="1" applyFill="1" applyBorder="1" applyAlignment="1">
      <alignment horizontal="center" vertical="center" wrapText="1"/>
    </xf>
    <xf numFmtId="0" fontId="5" fillId="11" borderId="3" xfId="0" applyFont="1" applyFill="1" applyBorder="1" applyAlignment="1">
      <alignment horizontal="center" vertical="center" wrapText="1"/>
    </xf>
    <xf numFmtId="0" fontId="5" fillId="11" borderId="4" xfId="0" applyFont="1" applyFill="1" applyBorder="1" applyAlignment="1">
      <alignment horizontal="center" vertical="center" wrapText="1"/>
    </xf>
    <xf numFmtId="0" fontId="4" fillId="7" borderId="5" xfId="0" applyFont="1" applyFill="1" applyBorder="1" applyAlignment="1">
      <alignment vertical="center" wrapText="1"/>
    </xf>
    <xf numFmtId="0" fontId="4" fillId="7" borderId="7" xfId="0" applyFont="1" applyFill="1" applyBorder="1" applyAlignment="1">
      <alignment vertical="center" wrapText="1"/>
    </xf>
    <xf numFmtId="0" fontId="4" fillId="7" borderId="8" xfId="0" applyFont="1" applyFill="1" applyBorder="1" applyAlignment="1">
      <alignment vertical="center" wrapText="1"/>
    </xf>
    <xf numFmtId="0" fontId="4" fillId="7" borderId="9" xfId="0" applyFont="1" applyFill="1" applyBorder="1" applyAlignment="1">
      <alignment vertical="center" wrapText="1"/>
    </xf>
    <xf numFmtId="0" fontId="4" fillId="7" borderId="10" xfId="0" applyFont="1" applyFill="1" applyBorder="1" applyAlignment="1">
      <alignment vertical="center" wrapText="1"/>
    </xf>
    <xf numFmtId="0" fontId="4" fillId="7" borderId="11" xfId="0" applyFont="1" applyFill="1" applyBorder="1" applyAlignment="1">
      <alignment vertical="center" wrapText="1"/>
    </xf>
    <xf numFmtId="0" fontId="4" fillId="7" borderId="24" xfId="0" applyFont="1" applyFill="1" applyBorder="1" applyAlignment="1">
      <alignment vertical="center" wrapText="1"/>
    </xf>
    <xf numFmtId="0" fontId="4" fillId="7" borderId="25" xfId="0" applyFont="1" applyFill="1" applyBorder="1" applyAlignment="1">
      <alignment vertical="center" wrapText="1"/>
    </xf>
    <xf numFmtId="0" fontId="4" fillId="7" borderId="6" xfId="0" applyFont="1" applyFill="1" applyBorder="1" applyAlignment="1">
      <alignment vertical="center" wrapText="1"/>
    </xf>
    <xf numFmtId="0" fontId="4" fillId="7" borderId="0" xfId="0" applyFont="1" applyFill="1" applyAlignment="1">
      <alignment vertical="center" wrapText="1"/>
    </xf>
    <xf numFmtId="0" fontId="4" fillId="7" borderId="1" xfId="0" applyFont="1" applyFill="1" applyBorder="1" applyAlignment="1">
      <alignment vertical="center" wrapText="1"/>
    </xf>
    <xf numFmtId="0" fontId="4" fillId="7" borderId="27" xfId="0" applyFont="1" applyFill="1" applyBorder="1" applyAlignment="1">
      <alignment vertical="center" wrapText="1"/>
    </xf>
    <xf numFmtId="168" fontId="4" fillId="5" borderId="24" xfId="0" applyNumberFormat="1" applyFont="1" applyFill="1" applyBorder="1" applyAlignment="1">
      <alignment vertical="center"/>
    </xf>
    <xf numFmtId="165" fontId="4" fillId="5" borderId="25" xfId="0" applyNumberFormat="1" applyFont="1" applyFill="1" applyBorder="1" applyAlignment="1">
      <alignment vertical="center"/>
    </xf>
    <xf numFmtId="0" fontId="10" fillId="14" borderId="24" xfId="0" applyFont="1" applyFill="1" applyBorder="1" applyAlignment="1">
      <alignment horizontal="left" vertical="center" wrapText="1"/>
    </xf>
    <xf numFmtId="0" fontId="10" fillId="14" borderId="27" xfId="0" applyFont="1" applyFill="1" applyBorder="1" applyAlignment="1">
      <alignment horizontal="left" vertical="center" wrapText="1"/>
    </xf>
    <xf numFmtId="0" fontId="10" fillId="14" borderId="25" xfId="0" applyFont="1" applyFill="1" applyBorder="1" applyAlignment="1">
      <alignment horizontal="left" vertical="center" wrapText="1"/>
    </xf>
    <xf numFmtId="0" fontId="11" fillId="13" borderId="24" xfId="0" applyFont="1" applyFill="1" applyBorder="1" applyAlignment="1">
      <alignment wrapText="1"/>
    </xf>
    <xf numFmtId="0" fontId="11" fillId="13" borderId="27" xfId="0" applyFont="1" applyFill="1" applyBorder="1" applyAlignment="1">
      <alignment wrapText="1"/>
    </xf>
    <xf numFmtId="0" fontId="11" fillId="13" borderId="25" xfId="0" applyFont="1" applyFill="1" applyBorder="1" applyAlignment="1">
      <alignment wrapText="1"/>
    </xf>
    <xf numFmtId="0" fontId="1" fillId="2" borderId="0" xfId="0" applyFont="1" applyFill="1" applyAlignment="1" applyProtection="1">
      <alignment horizontal="left" vertical="center" wrapText="1"/>
      <protection locked="0"/>
    </xf>
    <xf numFmtId="0" fontId="0" fillId="0" borderId="0" xfId="0" applyProtection="1">
      <protection locked="0"/>
    </xf>
    <xf numFmtId="0" fontId="5" fillId="11" borderId="2" xfId="0" applyFont="1" applyFill="1" applyBorder="1" applyAlignment="1" applyProtection="1">
      <alignment horizontal="center" vertical="center" wrapText="1"/>
      <protection locked="0"/>
    </xf>
    <xf numFmtId="0" fontId="5" fillId="11" borderId="3" xfId="0" applyFont="1" applyFill="1" applyBorder="1" applyAlignment="1" applyProtection="1">
      <alignment horizontal="center" vertical="center" wrapText="1"/>
      <protection locked="0"/>
    </xf>
    <xf numFmtId="0" fontId="5" fillId="11" borderId="4" xfId="0" applyFont="1" applyFill="1" applyBorder="1" applyAlignment="1" applyProtection="1">
      <alignment horizontal="center" vertical="center" wrapText="1"/>
      <protection locked="0"/>
    </xf>
    <xf numFmtId="0" fontId="2" fillId="3" borderId="0" xfId="0" applyFont="1" applyFill="1" applyAlignment="1" applyProtection="1">
      <alignment vertical="center" wrapText="1"/>
      <protection locked="0"/>
    </xf>
    <xf numFmtId="0" fontId="3" fillId="4" borderId="0" xfId="0" applyFont="1" applyFill="1" applyAlignment="1" applyProtection="1">
      <alignment horizontal="left" vertical="center"/>
      <protection locked="0"/>
    </xf>
    <xf numFmtId="0" fontId="4" fillId="7" borderId="12" xfId="0" applyFont="1" applyFill="1" applyBorder="1" applyAlignment="1" applyProtection="1">
      <alignment vertical="center" wrapText="1"/>
      <protection locked="0"/>
    </xf>
    <xf numFmtId="0" fontId="8" fillId="8" borderId="12" xfId="0" applyFont="1" applyFill="1" applyBorder="1" applyAlignment="1" applyProtection="1">
      <alignment vertical="center"/>
      <protection locked="0"/>
    </xf>
    <xf numFmtId="0" fontId="4" fillId="7" borderId="5" xfId="0" applyFont="1" applyFill="1" applyBorder="1" applyAlignment="1" applyProtection="1">
      <alignment vertical="center" wrapText="1"/>
      <protection locked="0"/>
    </xf>
    <xf numFmtId="0" fontId="4" fillId="7" borderId="7" xfId="0" applyFont="1" applyFill="1" applyBorder="1" applyAlignment="1" applyProtection="1">
      <alignment vertical="center" wrapText="1"/>
      <protection locked="0"/>
    </xf>
    <xf numFmtId="0" fontId="4" fillId="7" borderId="13" xfId="0" applyFont="1" applyFill="1" applyBorder="1" applyAlignment="1" applyProtection="1">
      <alignment vertical="center" wrapText="1"/>
      <protection locked="0"/>
    </xf>
    <xf numFmtId="170" fontId="8" fillId="8" borderId="13" xfId="0" applyNumberFormat="1" applyFont="1" applyFill="1" applyBorder="1" applyAlignment="1" applyProtection="1">
      <alignment vertical="center"/>
      <protection locked="0"/>
    </xf>
    <xf numFmtId="0" fontId="4" fillId="7" borderId="8" xfId="0" applyFont="1" applyFill="1" applyBorder="1" applyAlignment="1" applyProtection="1">
      <alignment vertical="center" wrapText="1"/>
      <protection locked="0"/>
    </xf>
    <xf numFmtId="0" fontId="4" fillId="7" borderId="9" xfId="0" applyFont="1" applyFill="1" applyBorder="1" applyAlignment="1" applyProtection="1">
      <alignment vertical="center" wrapText="1"/>
      <protection locked="0"/>
    </xf>
    <xf numFmtId="0" fontId="4" fillId="5" borderId="8" xfId="0" applyFont="1" applyFill="1" applyBorder="1" applyAlignment="1" applyProtection="1">
      <alignment vertical="center" wrapText="1"/>
      <protection locked="0"/>
    </xf>
    <xf numFmtId="0" fontId="4" fillId="5" borderId="9" xfId="0" applyFont="1" applyFill="1" applyBorder="1" applyAlignment="1" applyProtection="1">
      <alignment vertical="center" wrapText="1"/>
      <protection locked="0"/>
    </xf>
    <xf numFmtId="0" fontId="5" fillId="6" borderId="2" xfId="0" applyFont="1" applyFill="1" applyBorder="1" applyAlignment="1" applyProtection="1">
      <alignment horizontal="center" vertical="center" wrapText="1"/>
      <protection locked="0"/>
    </xf>
    <xf numFmtId="0" fontId="5" fillId="6" borderId="3" xfId="0" applyFont="1" applyFill="1" applyBorder="1" applyAlignment="1" applyProtection="1">
      <alignment horizontal="center" vertical="center" wrapText="1"/>
      <protection locked="0"/>
    </xf>
    <xf numFmtId="0" fontId="5" fillId="6" borderId="4" xfId="0" applyFont="1" applyFill="1" applyBorder="1" applyAlignment="1" applyProtection="1">
      <alignment horizontal="center" vertical="center" wrapText="1"/>
      <protection locked="0"/>
    </xf>
    <xf numFmtId="0" fontId="8" fillId="8" borderId="5" xfId="0" applyFont="1" applyFill="1" applyBorder="1" applyAlignment="1" applyProtection="1">
      <alignment vertical="center"/>
      <protection locked="0"/>
    </xf>
    <xf numFmtId="168" fontId="8" fillId="8" borderId="7" xfId="0" applyNumberFormat="1" applyFont="1" applyFill="1" applyBorder="1" applyAlignment="1" applyProtection="1">
      <alignment vertical="center"/>
      <protection locked="0"/>
    </xf>
    <xf numFmtId="0" fontId="4" fillId="7" borderId="14" xfId="0" applyFont="1" applyFill="1" applyBorder="1" applyAlignment="1" applyProtection="1">
      <alignment vertical="center" wrapText="1"/>
      <protection locked="0"/>
    </xf>
    <xf numFmtId="0" fontId="8" fillId="8" borderId="8" xfId="0" applyFont="1" applyFill="1" applyBorder="1" applyAlignment="1" applyProtection="1">
      <alignment vertical="center"/>
      <protection locked="0"/>
    </xf>
    <xf numFmtId="168" fontId="8" fillId="8" borderId="9" xfId="0" applyNumberFormat="1" applyFont="1" applyFill="1" applyBorder="1" applyAlignment="1" applyProtection="1">
      <alignment vertical="center"/>
      <protection locked="0"/>
    </xf>
    <xf numFmtId="0" fontId="4" fillId="7" borderId="10" xfId="0" applyFont="1" applyFill="1" applyBorder="1" applyAlignment="1" applyProtection="1">
      <alignment vertical="center" wrapText="1"/>
      <protection locked="0"/>
    </xf>
    <xf numFmtId="0" fontId="4" fillId="7" borderId="11" xfId="0" applyFont="1" applyFill="1" applyBorder="1" applyAlignment="1" applyProtection="1">
      <alignment vertical="center" wrapText="1"/>
      <protection locked="0"/>
    </xf>
    <xf numFmtId="0" fontId="8" fillId="8" borderId="10" xfId="0" applyFont="1" applyFill="1" applyBorder="1" applyAlignment="1" applyProtection="1">
      <alignment vertical="center"/>
      <protection locked="0"/>
    </xf>
    <xf numFmtId="168" fontId="8" fillId="8" borderId="11" xfId="0" applyNumberFormat="1" applyFont="1" applyFill="1" applyBorder="1" applyAlignment="1" applyProtection="1">
      <alignment vertical="center"/>
      <protection locked="0"/>
    </xf>
    <xf numFmtId="168" fontId="0" fillId="0" borderId="0" xfId="0" applyNumberFormat="1" applyProtection="1">
      <protection locked="0"/>
    </xf>
    <xf numFmtId="0" fontId="5" fillId="2" borderId="15" xfId="0" applyFont="1" applyFill="1" applyBorder="1" applyAlignment="1" applyProtection="1">
      <alignment vertical="center"/>
      <protection locked="0"/>
    </xf>
    <xf numFmtId="0" fontId="5" fillId="2" borderId="16" xfId="0" applyFont="1" applyFill="1" applyBorder="1" applyAlignment="1" applyProtection="1">
      <alignment vertical="center"/>
      <protection locked="0"/>
    </xf>
    <xf numFmtId="168" fontId="5" fillId="2" borderId="16" xfId="0" applyNumberFormat="1" applyFont="1" applyFill="1" applyBorder="1" applyAlignment="1" applyProtection="1">
      <alignment vertical="center"/>
      <protection locked="0"/>
    </xf>
    <xf numFmtId="0" fontId="5" fillId="2" borderId="17" xfId="0" applyFont="1" applyFill="1" applyBorder="1" applyAlignment="1" applyProtection="1">
      <alignment vertical="center"/>
      <protection locked="0"/>
    </xf>
    <xf numFmtId="168" fontId="3" fillId="4" borderId="0" xfId="0" applyNumberFormat="1" applyFont="1" applyFill="1" applyAlignment="1" applyProtection="1">
      <alignment horizontal="left" vertical="center"/>
      <protection locked="0"/>
    </xf>
    <xf numFmtId="0" fontId="11" fillId="13" borderId="24" xfId="0" applyFont="1" applyFill="1" applyBorder="1" applyAlignment="1" applyProtection="1">
      <alignment wrapText="1"/>
      <protection locked="0"/>
    </xf>
    <xf numFmtId="0" fontId="11" fillId="13" borderId="27" xfId="0" applyFont="1" applyFill="1" applyBorder="1" applyAlignment="1" applyProtection="1">
      <alignment wrapText="1"/>
      <protection locked="0"/>
    </xf>
    <xf numFmtId="0" fontId="11" fillId="13" borderId="25" xfId="0" applyFont="1" applyFill="1" applyBorder="1" applyAlignment="1" applyProtection="1">
      <alignment wrapText="1"/>
      <protection locked="0"/>
    </xf>
    <xf numFmtId="0" fontId="6" fillId="10" borderId="18" xfId="0" applyFont="1" applyFill="1" applyBorder="1" applyAlignment="1" applyProtection="1">
      <alignment horizontal="center" vertical="center" wrapText="1"/>
      <protection locked="0"/>
    </xf>
    <xf numFmtId="0" fontId="6" fillId="10" borderId="19" xfId="0" applyFont="1" applyFill="1" applyBorder="1" applyAlignment="1" applyProtection="1">
      <alignment horizontal="center" vertical="center" wrapText="1"/>
      <protection locked="0"/>
    </xf>
    <xf numFmtId="0" fontId="6" fillId="10" borderId="20" xfId="0" applyFont="1" applyFill="1" applyBorder="1" applyAlignment="1" applyProtection="1">
      <alignment horizontal="center" vertical="center" wrapText="1"/>
      <protection locked="0"/>
    </xf>
    <xf numFmtId="0" fontId="6" fillId="10" borderId="21" xfId="0" applyFont="1" applyFill="1" applyBorder="1" applyAlignment="1" applyProtection="1">
      <alignment horizontal="center" vertical="center" wrapText="1"/>
      <protection locked="0"/>
    </xf>
    <xf numFmtId="0" fontId="6" fillId="10" borderId="22" xfId="0" applyFont="1" applyFill="1" applyBorder="1" applyAlignment="1" applyProtection="1">
      <alignment horizontal="center" vertical="center" wrapText="1"/>
      <protection locked="0"/>
    </xf>
    <xf numFmtId="0" fontId="6" fillId="10" borderId="23" xfId="0" applyFont="1" applyFill="1" applyBorder="1" applyAlignment="1" applyProtection="1">
      <alignment horizontal="center" vertical="center" wrapText="1"/>
      <protection locked="0"/>
    </xf>
    <xf numFmtId="168" fontId="4" fillId="5" borderId="12" xfId="0" applyNumberFormat="1" applyFont="1" applyFill="1" applyBorder="1" applyAlignment="1" applyProtection="1">
      <alignment vertical="center"/>
    </xf>
    <xf numFmtId="168" fontId="4" fillId="5" borderId="14" xfId="0" applyNumberFormat="1" applyFont="1" applyFill="1" applyBorder="1" applyAlignment="1" applyProtection="1">
      <alignment vertical="center"/>
    </xf>
    <xf numFmtId="168" fontId="4" fillId="5" borderId="13" xfId="0" applyNumberFormat="1" applyFont="1" applyFill="1" applyBorder="1" applyAlignment="1" applyProtection="1">
      <alignment vertical="center"/>
    </xf>
    <xf numFmtId="170" fontId="4" fillId="5" borderId="13" xfId="0" applyNumberFormat="1" applyFont="1" applyFill="1" applyBorder="1" applyAlignment="1" applyProtection="1">
      <alignment vertical="center"/>
    </xf>
    <xf numFmtId="0" fontId="10" fillId="12" borderId="26" xfId="0" applyFont="1" applyFill="1" applyBorder="1" applyAlignment="1" applyProtection="1">
      <alignment horizontal="left" vertical="center"/>
    </xf>
    <xf numFmtId="0" fontId="4" fillId="7" borderId="24" xfId="0" applyFont="1" applyFill="1" applyBorder="1" applyAlignment="1" applyProtection="1">
      <alignment vertical="center" wrapText="1"/>
      <protection locked="0"/>
    </xf>
    <xf numFmtId="0" fontId="4" fillId="7" borderId="25" xfId="0" applyFont="1" applyFill="1" applyBorder="1" applyAlignment="1" applyProtection="1">
      <alignment vertical="center" wrapText="1"/>
      <protection locked="0"/>
    </xf>
    <xf numFmtId="171" fontId="8" fillId="8" borderId="6" xfId="0" applyNumberFormat="1" applyFont="1" applyFill="1" applyBorder="1" applyAlignment="1" applyProtection="1">
      <alignment vertical="center"/>
      <protection locked="0"/>
    </xf>
    <xf numFmtId="168" fontId="8" fillId="8" borderId="6" xfId="0" applyNumberFormat="1" applyFont="1" applyFill="1" applyBorder="1" applyAlignment="1" applyProtection="1">
      <alignment vertical="center"/>
      <protection locked="0"/>
    </xf>
    <xf numFmtId="1" fontId="8" fillId="8" borderId="7" xfId="0" applyNumberFormat="1" applyFont="1" applyFill="1" applyBorder="1" applyAlignment="1" applyProtection="1">
      <alignment vertical="center"/>
      <protection locked="0"/>
    </xf>
    <xf numFmtId="171" fontId="8" fillId="8" borderId="0" xfId="0" applyNumberFormat="1" applyFont="1" applyFill="1" applyAlignment="1" applyProtection="1">
      <alignment vertical="center"/>
      <protection locked="0"/>
    </xf>
    <xf numFmtId="168" fontId="8" fillId="8" borderId="0" xfId="0" applyNumberFormat="1" applyFont="1" applyFill="1" applyAlignment="1" applyProtection="1">
      <alignment vertical="center"/>
      <protection locked="0"/>
    </xf>
    <xf numFmtId="1" fontId="8" fillId="8" borderId="9" xfId="0" applyNumberFormat="1" applyFont="1" applyFill="1" applyBorder="1" applyAlignment="1" applyProtection="1">
      <alignment vertical="center"/>
      <protection locked="0"/>
    </xf>
    <xf numFmtId="164" fontId="8" fillId="8" borderId="0" xfId="0" applyNumberFormat="1" applyFont="1" applyFill="1" applyAlignment="1" applyProtection="1">
      <alignment vertical="center"/>
      <protection locked="0"/>
    </xf>
    <xf numFmtId="165" fontId="8" fillId="8" borderId="0" xfId="0" applyNumberFormat="1" applyFont="1" applyFill="1" applyAlignment="1" applyProtection="1">
      <alignment vertical="center"/>
      <protection locked="0"/>
    </xf>
    <xf numFmtId="166" fontId="8" fillId="8" borderId="9" xfId="0" applyNumberFormat="1" applyFont="1" applyFill="1" applyBorder="1" applyAlignment="1" applyProtection="1">
      <alignment vertical="center"/>
      <protection locked="0"/>
    </xf>
    <xf numFmtId="0" fontId="11" fillId="13" borderId="24" xfId="0" applyFont="1" applyFill="1" applyBorder="1" applyAlignment="1" applyProtection="1">
      <alignment vertical="center" wrapText="1"/>
      <protection locked="0"/>
    </xf>
    <xf numFmtId="164" fontId="11" fillId="13" borderId="27" xfId="0" applyNumberFormat="1" applyFont="1" applyFill="1" applyBorder="1" applyAlignment="1" applyProtection="1">
      <alignment vertical="center" wrapText="1"/>
      <protection locked="0"/>
    </xf>
    <xf numFmtId="165" fontId="11" fillId="13" borderId="27" xfId="0" applyNumberFormat="1" applyFont="1" applyFill="1" applyBorder="1" applyAlignment="1" applyProtection="1">
      <alignment vertical="center" wrapText="1"/>
      <protection locked="0"/>
    </xf>
    <xf numFmtId="166" fontId="11" fillId="13" borderId="25" xfId="0" applyNumberFormat="1" applyFont="1" applyFill="1" applyBorder="1" applyAlignment="1" applyProtection="1">
      <alignment vertical="center" wrapText="1"/>
      <protection locked="0"/>
    </xf>
    <xf numFmtId="165" fontId="11" fillId="13" borderId="26" xfId="0" applyNumberFormat="1" applyFont="1" applyFill="1" applyBorder="1" applyAlignment="1" applyProtection="1">
      <alignment vertical="center" wrapText="1"/>
      <protection locked="0"/>
    </xf>
    <xf numFmtId="165" fontId="11" fillId="13" borderId="24" xfId="0" applyNumberFormat="1" applyFont="1" applyFill="1" applyBorder="1" applyAlignment="1" applyProtection="1">
      <alignment vertical="center" wrapText="1"/>
      <protection locked="0"/>
    </xf>
    <xf numFmtId="165" fontId="11" fillId="13" borderId="25" xfId="0" applyNumberFormat="1" applyFont="1" applyFill="1" applyBorder="1" applyAlignment="1" applyProtection="1">
      <alignment vertical="center" wrapText="1"/>
      <protection locked="0"/>
    </xf>
    <xf numFmtId="0" fontId="4" fillId="7" borderId="6" xfId="0" applyFont="1" applyFill="1" applyBorder="1" applyAlignment="1" applyProtection="1">
      <alignment vertical="center" wrapText="1"/>
      <protection locked="0"/>
    </xf>
    <xf numFmtId="0" fontId="4" fillId="7" borderId="0" xfId="0" applyFont="1" applyFill="1" applyAlignment="1" applyProtection="1">
      <alignment vertical="center" wrapText="1"/>
      <protection locked="0"/>
    </xf>
    <xf numFmtId="0" fontId="4" fillId="7" borderId="1" xfId="0" applyFont="1" applyFill="1" applyBorder="1" applyAlignment="1" applyProtection="1">
      <alignment vertical="center" wrapText="1"/>
      <protection locked="0"/>
    </xf>
    <xf numFmtId="168" fontId="9" fillId="5" borderId="5" xfId="0" applyNumberFormat="1" applyFont="1" applyFill="1" applyBorder="1" applyAlignment="1" applyProtection="1">
      <alignment vertical="center"/>
    </xf>
    <xf numFmtId="168" fontId="9" fillId="5" borderId="6" xfId="0" applyNumberFormat="1" applyFont="1" applyFill="1" applyBorder="1" applyAlignment="1" applyProtection="1">
      <alignment vertical="center"/>
    </xf>
    <xf numFmtId="168" fontId="9" fillId="5" borderId="7" xfId="0" applyNumberFormat="1" applyFont="1" applyFill="1" applyBorder="1" applyAlignment="1" applyProtection="1">
      <alignment vertical="center"/>
    </xf>
    <xf numFmtId="168" fontId="9" fillId="5" borderId="8" xfId="0" applyNumberFormat="1" applyFont="1" applyFill="1" applyBorder="1" applyAlignment="1" applyProtection="1">
      <alignment vertical="center"/>
    </xf>
    <xf numFmtId="168" fontId="9" fillId="5" borderId="0" xfId="0" applyNumberFormat="1" applyFont="1" applyFill="1" applyAlignment="1" applyProtection="1">
      <alignment vertical="center"/>
    </xf>
    <xf numFmtId="168" fontId="9" fillId="5" borderId="9" xfId="0" applyNumberFormat="1" applyFont="1" applyFill="1" applyBorder="1" applyAlignment="1" applyProtection="1">
      <alignment vertical="center"/>
    </xf>
    <xf numFmtId="165" fontId="4" fillId="5" borderId="14" xfId="0" applyNumberFormat="1" applyFont="1" applyFill="1" applyBorder="1" applyAlignment="1" applyProtection="1">
      <alignment vertical="center"/>
    </xf>
    <xf numFmtId="165" fontId="9" fillId="5" borderId="8" xfId="0" applyNumberFormat="1" applyFont="1" applyFill="1" applyBorder="1" applyAlignment="1" applyProtection="1">
      <alignment vertical="center"/>
    </xf>
    <xf numFmtId="165" fontId="9" fillId="5" borderId="0" xfId="0" applyNumberFormat="1" applyFont="1" applyFill="1" applyAlignment="1" applyProtection="1">
      <alignment vertical="center"/>
    </xf>
    <xf numFmtId="165" fontId="9" fillId="5" borderId="9" xfId="0" applyNumberFormat="1" applyFont="1" applyFill="1" applyBorder="1" applyAlignment="1" applyProtection="1">
      <alignment vertical="center"/>
    </xf>
    <xf numFmtId="168" fontId="9" fillId="5" borderId="26" xfId="0" applyNumberFormat="1" applyFont="1" applyFill="1" applyBorder="1" applyAlignment="1" applyProtection="1">
      <alignment vertical="center"/>
    </xf>
    <xf numFmtId="0" fontId="4" fillId="7" borderId="24" xfId="0" applyFont="1" applyFill="1" applyBorder="1" applyAlignment="1" applyProtection="1">
      <alignment vertical="center" wrapText="1"/>
    </xf>
    <xf numFmtId="0" fontId="4" fillId="7" borderId="25" xfId="0" applyFont="1" applyFill="1" applyBorder="1" applyAlignment="1" applyProtection="1">
      <alignment vertical="center" wrapText="1"/>
    </xf>
    <xf numFmtId="170" fontId="9" fillId="5" borderId="26" xfId="0" applyNumberFormat="1" applyFont="1" applyFill="1" applyBorder="1" applyAlignment="1" applyProtection="1">
      <alignment vertical="center"/>
    </xf>
  </cellXfs>
  <cellStyles count="1">
    <cellStyle name="Normal" xfId="0" builtinId="0"/>
  </cellStyles>
  <dxfs count="7">
    <dxf>
      <font>
        <b/>
        <color rgb="FF9C0006"/>
      </font>
      <fill>
        <patternFill>
          <bgColor rgb="FFFCE8E6"/>
        </patternFill>
      </fill>
    </dxf>
    <dxf>
      <font>
        <b/>
        <color rgb="FF006100"/>
      </font>
      <fill>
        <patternFill>
          <bgColor rgb="FFE2F0D9"/>
        </patternFill>
      </fill>
    </dxf>
    <dxf>
      <font>
        <b/>
        <color rgb="FF274E13"/>
      </font>
      <fill>
        <patternFill>
          <bgColor rgb="FFE2F0D9"/>
        </patternFill>
      </fill>
    </dxf>
    <dxf>
      <font>
        <b/>
        <color rgb="FF274E13"/>
      </font>
      <fill>
        <patternFill>
          <bgColor rgb="FFE2F0D9"/>
        </patternFill>
      </fill>
    </dxf>
    <dxf>
      <font>
        <b/>
        <color rgb="FF274E13"/>
      </font>
      <fill>
        <patternFill>
          <bgColor rgb="FFE2F0D9"/>
        </patternFill>
      </fill>
    </dxf>
    <dxf>
      <font>
        <b/>
        <color rgb="FF9C0006"/>
      </font>
      <fill>
        <patternFill>
          <bgColor rgb="FFFCE8E6"/>
        </patternFill>
      </fill>
    </dxf>
    <dxf>
      <font>
        <b/>
        <color rgb="FF006100"/>
      </font>
      <fill>
        <patternFill>
          <bgColor rgb="FFE2F0D9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9</xdr:col>
      <xdr:colOff>0</xdr:colOff>
      <xdr:row>0</xdr:row>
      <xdr:rowOff>0</xdr:rowOff>
    </xdr:from>
    <xdr:to>
      <xdr:col>12</xdr:col>
      <xdr:colOff>114592</xdr:colOff>
      <xdr:row>2</xdr:row>
      <xdr:rowOff>133350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DAC0E791-A446-4214-B271-A394BD3A36C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2363450" y="0"/>
          <a:ext cx="2114842" cy="59055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0</xdr:colOff>
      <xdr:row>0</xdr:row>
      <xdr:rowOff>0</xdr:rowOff>
    </xdr:from>
    <xdr:to>
      <xdr:col>7</xdr:col>
      <xdr:colOff>114592</xdr:colOff>
      <xdr:row>2</xdr:row>
      <xdr:rowOff>133350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6A95B6D0-A47B-46B6-BE83-19FD760B849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3154025" y="0"/>
          <a:ext cx="2114842" cy="590550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13</xdr:col>
      <xdr:colOff>0</xdr:colOff>
      <xdr:row>0</xdr:row>
      <xdr:rowOff>0</xdr:rowOff>
    </xdr:from>
    <xdr:to>
      <xdr:col>16</xdr:col>
      <xdr:colOff>114592</xdr:colOff>
      <xdr:row>1</xdr:row>
      <xdr:rowOff>158115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CE8B911A-1A83-4AFE-8351-C2641AA88C4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7830800" y="0"/>
          <a:ext cx="2114842" cy="586740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9</xdr:col>
      <xdr:colOff>0</xdr:colOff>
      <xdr:row>0</xdr:row>
      <xdr:rowOff>0</xdr:rowOff>
    </xdr:from>
    <xdr:to>
      <xdr:col>12</xdr:col>
      <xdr:colOff>114592</xdr:colOff>
      <xdr:row>1</xdr:row>
      <xdr:rowOff>158115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B03B1620-6C8A-484D-AF46-E7E01C523E8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3258800" y="0"/>
          <a:ext cx="2114842" cy="586740"/>
        </a:xfrm>
        <a:prstGeom prst="rect">
          <a:avLst/>
        </a:prstGeom>
      </xdr:spPr>
    </xdr:pic>
    <xdr:clientData/>
  </xdr:twoCellAnchor>
  <xdr:twoCellAnchor editAs="oneCell">
    <xdr:from>
      <xdr:col>9</xdr:col>
      <xdr:colOff>0</xdr:colOff>
      <xdr:row>0</xdr:row>
      <xdr:rowOff>0</xdr:rowOff>
    </xdr:from>
    <xdr:to>
      <xdr:col>12</xdr:col>
      <xdr:colOff>114592</xdr:colOff>
      <xdr:row>1</xdr:row>
      <xdr:rowOff>158115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3C03A221-8B44-45E4-8A6D-AF81A1B5DE0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3258800" y="0"/>
          <a:ext cx="2114842" cy="58674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solidFill>
          <a:schemeClr val="dk1"/>
        </a:solidFill>
        <a:solidFill>
          <a:schemeClr val="accent1"/>
        </a:soli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46"/>
  <sheetViews>
    <sheetView showGridLines="0" tabSelected="1" workbookViewId="0">
      <selection activeCell="B9" sqref="B9:H9"/>
    </sheetView>
  </sheetViews>
  <sheetFormatPr baseColWidth="10" defaultColWidth="8.796875" defaultRowHeight="13.8"/>
  <cols>
    <col min="1" max="1" width="14.69921875" bestFit="1" customWidth="1"/>
    <col min="2" max="2" width="25.19921875" bestFit="1" customWidth="1"/>
    <col min="3" max="3" width="19.69921875" bestFit="1" customWidth="1"/>
    <col min="4" max="4" width="22" customWidth="1"/>
    <col min="5" max="5" width="3" customWidth="1"/>
    <col min="6" max="6" width="24.69921875" customWidth="1"/>
    <col min="7" max="7" width="22.19921875" bestFit="1" customWidth="1"/>
    <col min="8" max="8" width="21.796875" bestFit="1" customWidth="1"/>
  </cols>
  <sheetData>
    <row r="1" spans="1:8" ht="22.8">
      <c r="A1" s="54" t="s">
        <v>0</v>
      </c>
      <c r="B1" s="54"/>
      <c r="C1" s="54"/>
      <c r="D1" s="54"/>
      <c r="E1" s="54"/>
      <c r="F1" s="54"/>
      <c r="G1" s="54"/>
      <c r="H1" s="54"/>
    </row>
    <row r="3" spans="1:8" ht="14.4">
      <c r="A3" s="55" t="s">
        <v>1</v>
      </c>
      <c r="B3" s="55"/>
      <c r="C3" s="55"/>
      <c r="D3" s="55"/>
      <c r="E3" s="55"/>
      <c r="F3" s="55"/>
      <c r="G3" s="55"/>
      <c r="H3" s="55"/>
    </row>
    <row r="4" spans="1:8">
      <c r="A4" s="63" t="str">
        <f>HYPERLINK("#'02 Glosario'!A1","Abrir glosario")</f>
        <v>Abrir glosario</v>
      </c>
      <c r="B4" s="64"/>
      <c r="C4" s="64" t="str">
        <f>HYPERLINK("#'03 Costos por kg'!A1","Ir a costos por kg")</f>
        <v>Ir a costos por kg</v>
      </c>
      <c r="D4" s="64"/>
      <c r="E4" s="64" t="str">
        <f>HYPERLINK("#'04 Piezas'!A1","Ir a piezas")</f>
        <v>Ir a piezas</v>
      </c>
      <c r="F4" s="64"/>
      <c r="G4" s="64" t="str">
        <f>HYPERLINK("#'05 Tratamientos'!A1","Ir a tratamientos")</f>
        <v>Ir a tratamientos</v>
      </c>
      <c r="H4" s="65"/>
    </row>
    <row r="5" spans="1:8" ht="15.6">
      <c r="A5" s="56" t="s">
        <v>2</v>
      </c>
      <c r="B5" s="56"/>
      <c r="C5" s="56"/>
      <c r="D5" s="56"/>
      <c r="E5" s="56"/>
      <c r="F5" s="56"/>
      <c r="G5" s="56"/>
      <c r="H5" s="56"/>
    </row>
    <row r="7" spans="1:8" ht="15.6">
      <c r="A7" s="1" t="s">
        <v>3</v>
      </c>
      <c r="B7" s="58" t="s">
        <v>4</v>
      </c>
      <c r="C7" s="58"/>
      <c r="D7" s="58"/>
      <c r="E7" s="58"/>
      <c r="F7" s="58"/>
      <c r="G7" s="58"/>
      <c r="H7" s="58"/>
    </row>
    <row r="8" spans="1:8" ht="15.6">
      <c r="A8" s="1" t="s">
        <v>5</v>
      </c>
      <c r="B8" s="58" t="s">
        <v>6</v>
      </c>
      <c r="C8" s="58"/>
      <c r="D8" s="58"/>
      <c r="E8" s="58"/>
      <c r="F8" s="58"/>
      <c r="G8" s="58"/>
      <c r="H8" s="58"/>
    </row>
    <row r="9" spans="1:8" ht="15.6">
      <c r="A9" s="1" t="s">
        <v>7</v>
      </c>
      <c r="B9" s="58" t="s">
        <v>8</v>
      </c>
      <c r="C9" s="58"/>
      <c r="D9" s="58"/>
      <c r="E9" s="58"/>
      <c r="F9" s="58"/>
      <c r="G9" s="58"/>
      <c r="H9" s="58"/>
    </row>
    <row r="10" spans="1:8" ht="15.6">
      <c r="A10" s="1" t="s">
        <v>9</v>
      </c>
      <c r="B10" s="58" t="s">
        <v>10</v>
      </c>
      <c r="C10" s="58"/>
      <c r="D10" s="58"/>
      <c r="E10" s="58"/>
      <c r="F10" s="58"/>
      <c r="G10" s="58"/>
      <c r="H10" s="58"/>
    </row>
    <row r="11" spans="1:8" ht="15.6">
      <c r="A11" s="1" t="s">
        <v>11</v>
      </c>
      <c r="B11" s="58" t="s">
        <v>12</v>
      </c>
      <c r="C11" s="58"/>
      <c r="D11" s="58"/>
      <c r="E11" s="58"/>
      <c r="F11" s="58"/>
      <c r="G11" s="58"/>
      <c r="H11" s="58"/>
    </row>
    <row r="12" spans="1:8" ht="15.6">
      <c r="A12" s="1" t="s">
        <v>13</v>
      </c>
      <c r="B12" s="59" t="s">
        <v>14</v>
      </c>
      <c r="C12" s="59"/>
      <c r="D12" s="59"/>
      <c r="E12" s="59"/>
      <c r="F12" s="59"/>
      <c r="G12" s="59"/>
      <c r="H12" s="59"/>
    </row>
    <row r="14" spans="1:8" ht="15.6">
      <c r="A14" s="56" t="s">
        <v>15</v>
      </c>
      <c r="B14" s="56"/>
      <c r="C14" s="56"/>
      <c r="D14" s="56"/>
      <c r="F14" s="56" t="s">
        <v>16</v>
      </c>
      <c r="G14" s="56"/>
      <c r="H14" s="56"/>
    </row>
    <row r="15" spans="1:8">
      <c r="A15" s="2" t="s">
        <v>17</v>
      </c>
      <c r="B15" s="3" t="s">
        <v>18</v>
      </c>
      <c r="C15" s="3" t="s">
        <v>19</v>
      </c>
      <c r="D15" s="4" t="s">
        <v>20</v>
      </c>
      <c r="F15" s="2" t="s">
        <v>21</v>
      </c>
      <c r="G15" s="3" t="s">
        <v>22</v>
      </c>
      <c r="H15" s="4" t="s">
        <v>18</v>
      </c>
    </row>
    <row r="16" spans="1:8" ht="27.6">
      <c r="A16" s="5" t="s">
        <v>23</v>
      </c>
      <c r="B16" s="6" t="s">
        <v>24</v>
      </c>
      <c r="C16" s="6" t="s">
        <v>25</v>
      </c>
      <c r="D16" s="7" t="s">
        <v>26</v>
      </c>
      <c r="F16" s="14" t="s">
        <v>27</v>
      </c>
      <c r="G16" s="6" t="s">
        <v>28</v>
      </c>
      <c r="H16" s="7" t="s">
        <v>29</v>
      </c>
    </row>
    <row r="17" spans="1:8" ht="27.6">
      <c r="A17" s="8" t="s">
        <v>30</v>
      </c>
      <c r="B17" s="9" t="s">
        <v>31</v>
      </c>
      <c r="C17" s="9" t="s">
        <v>32</v>
      </c>
      <c r="D17" s="10" t="s">
        <v>33</v>
      </c>
      <c r="F17" s="15" t="s">
        <v>34</v>
      </c>
      <c r="G17" s="9" t="s">
        <v>35</v>
      </c>
      <c r="H17" s="10" t="s">
        <v>36</v>
      </c>
    </row>
    <row r="18" spans="1:8" ht="27.6">
      <c r="A18" s="11" t="s">
        <v>37</v>
      </c>
      <c r="B18" s="12" t="s">
        <v>38</v>
      </c>
      <c r="C18" s="12" t="s">
        <v>39</v>
      </c>
      <c r="D18" s="13" t="s">
        <v>40</v>
      </c>
      <c r="F18" s="15" t="s">
        <v>41</v>
      </c>
      <c r="G18" s="9" t="s">
        <v>42</v>
      </c>
      <c r="H18" s="10" t="s">
        <v>36</v>
      </c>
    </row>
    <row r="19" spans="1:8">
      <c r="F19" s="16" t="s">
        <v>43</v>
      </c>
      <c r="G19" s="9" t="s">
        <v>44</v>
      </c>
      <c r="H19" s="10" t="s">
        <v>45</v>
      </c>
    </row>
    <row r="20" spans="1:8" ht="27.6">
      <c r="F20" s="17" t="s">
        <v>46</v>
      </c>
      <c r="G20" s="12" t="s">
        <v>47</v>
      </c>
      <c r="H20" s="13" t="s">
        <v>48</v>
      </c>
    </row>
    <row r="22" spans="1:8" ht="15.6">
      <c r="A22" s="56" t="s">
        <v>49</v>
      </c>
      <c r="B22" s="56"/>
      <c r="C22" s="56"/>
      <c r="D22" s="56"/>
      <c r="E22" s="56"/>
      <c r="F22" s="56"/>
      <c r="G22" s="56"/>
      <c r="H22" s="56"/>
    </row>
    <row r="24" spans="1:8">
      <c r="A24" s="18" t="s">
        <v>50</v>
      </c>
      <c r="B24" s="60" t="s">
        <v>51</v>
      </c>
      <c r="C24" s="60"/>
      <c r="D24" s="60"/>
      <c r="E24" s="60"/>
      <c r="F24" s="60"/>
      <c r="G24" s="60"/>
      <c r="H24" s="60"/>
    </row>
    <row r="25" spans="1:8">
      <c r="A25" s="18" t="s">
        <v>50</v>
      </c>
      <c r="B25" s="60" t="s">
        <v>52</v>
      </c>
      <c r="C25" s="60"/>
      <c r="D25" s="60"/>
      <c r="E25" s="60"/>
      <c r="F25" s="60"/>
      <c r="G25" s="60"/>
      <c r="H25" s="60"/>
    </row>
    <row r="26" spans="1:8">
      <c r="A26" s="18" t="s">
        <v>50</v>
      </c>
      <c r="B26" s="60" t="s">
        <v>53</v>
      </c>
      <c r="C26" s="60"/>
      <c r="D26" s="60"/>
      <c r="E26" s="60"/>
      <c r="F26" s="60"/>
      <c r="G26" s="60"/>
      <c r="H26" s="60"/>
    </row>
    <row r="27" spans="1:8">
      <c r="A27" s="18" t="s">
        <v>50</v>
      </c>
      <c r="B27" s="60" t="s">
        <v>54</v>
      </c>
      <c r="C27" s="60"/>
      <c r="D27" s="60"/>
      <c r="E27" s="60"/>
      <c r="F27" s="60"/>
      <c r="G27" s="60"/>
      <c r="H27" s="60"/>
    </row>
    <row r="28" spans="1:8">
      <c r="A28" s="18" t="s">
        <v>50</v>
      </c>
      <c r="B28" s="60" t="s">
        <v>55</v>
      </c>
      <c r="C28" s="60"/>
      <c r="D28" s="60"/>
      <c r="E28" s="60"/>
      <c r="F28" s="60"/>
      <c r="G28" s="60"/>
      <c r="H28" s="60"/>
    </row>
    <row r="30" spans="1:8" ht="15.6">
      <c r="A30" s="56" t="s">
        <v>56</v>
      </c>
      <c r="B30" s="56"/>
      <c r="C30" s="56"/>
      <c r="D30" s="56"/>
      <c r="E30" s="56"/>
      <c r="F30" s="56"/>
      <c r="G30" s="56"/>
      <c r="H30" s="56"/>
    </row>
    <row r="32" spans="1:8">
      <c r="A32" s="61" t="s">
        <v>57</v>
      </c>
      <c r="B32" s="61" t="s">
        <v>58</v>
      </c>
      <c r="C32" s="61"/>
      <c r="D32" s="58" t="s">
        <v>58</v>
      </c>
      <c r="E32" s="58"/>
      <c r="F32" s="58"/>
      <c r="G32" s="58"/>
      <c r="H32" s="58"/>
    </row>
    <row r="33" spans="1:8">
      <c r="A33" s="61" t="s">
        <v>59</v>
      </c>
      <c r="B33" s="61" t="s">
        <v>60</v>
      </c>
      <c r="C33" s="61"/>
      <c r="D33" s="58" t="s">
        <v>60</v>
      </c>
      <c r="E33" s="58"/>
      <c r="F33" s="58"/>
      <c r="G33" s="58"/>
      <c r="H33" s="58"/>
    </row>
    <row r="34" spans="1:8">
      <c r="A34" s="61" t="s">
        <v>33</v>
      </c>
      <c r="B34" s="61" t="s">
        <v>61</v>
      </c>
      <c r="C34" s="61"/>
      <c r="D34" s="58" t="s">
        <v>61</v>
      </c>
      <c r="E34" s="58"/>
      <c r="F34" s="58"/>
      <c r="G34" s="58"/>
      <c r="H34" s="58"/>
    </row>
    <row r="35" spans="1:8">
      <c r="A35" s="61" t="s">
        <v>62</v>
      </c>
      <c r="B35" s="61" t="s">
        <v>63</v>
      </c>
      <c r="C35" s="61"/>
      <c r="D35" s="58" t="s">
        <v>63</v>
      </c>
      <c r="E35" s="58"/>
      <c r="F35" s="58"/>
      <c r="G35" s="58"/>
      <c r="H35" s="58"/>
    </row>
    <row r="36" spans="1:8">
      <c r="A36" s="61" t="s">
        <v>64</v>
      </c>
      <c r="B36" s="61" t="s">
        <v>65</v>
      </c>
      <c r="C36" s="61"/>
      <c r="D36" s="58" t="s">
        <v>65</v>
      </c>
      <c r="E36" s="58"/>
      <c r="F36" s="58"/>
      <c r="G36" s="58"/>
      <c r="H36" s="58"/>
    </row>
    <row r="37" spans="1:8">
      <c r="A37" s="62" t="s">
        <v>66</v>
      </c>
      <c r="B37" s="62" t="s">
        <v>67</v>
      </c>
      <c r="C37" s="62"/>
      <c r="D37" s="59" t="s">
        <v>67</v>
      </c>
      <c r="E37" s="59"/>
      <c r="F37" s="59"/>
      <c r="G37" s="59"/>
      <c r="H37" s="59"/>
    </row>
    <row r="39" spans="1:8" ht="15.6">
      <c r="A39" s="56" t="s">
        <v>68</v>
      </c>
      <c r="B39" s="56"/>
      <c r="C39" s="56"/>
      <c r="D39" s="56"/>
      <c r="E39" s="56"/>
      <c r="F39" s="56"/>
      <c r="G39" s="56"/>
      <c r="H39" s="56"/>
    </row>
    <row r="41" spans="1:8">
      <c r="A41" s="18" t="s">
        <v>50</v>
      </c>
      <c r="B41" s="60" t="s">
        <v>69</v>
      </c>
      <c r="C41" s="60"/>
      <c r="D41" s="60"/>
      <c r="E41" s="60"/>
      <c r="F41" s="60"/>
      <c r="G41" s="60"/>
      <c r="H41" s="60"/>
    </row>
    <row r="42" spans="1:8">
      <c r="A42" s="18" t="s">
        <v>50</v>
      </c>
      <c r="B42" s="60" t="s">
        <v>70</v>
      </c>
      <c r="C42" s="60"/>
      <c r="D42" s="60"/>
      <c r="E42" s="60"/>
      <c r="F42" s="60"/>
      <c r="G42" s="60"/>
      <c r="H42" s="60"/>
    </row>
    <row r="43" spans="1:8">
      <c r="A43" s="18" t="s">
        <v>50</v>
      </c>
      <c r="B43" s="60" t="s">
        <v>71</v>
      </c>
      <c r="C43" s="60"/>
      <c r="D43" s="60"/>
      <c r="E43" s="60"/>
      <c r="F43" s="60"/>
      <c r="G43" s="60"/>
      <c r="H43" s="60"/>
    </row>
    <row r="44" spans="1:8">
      <c r="A44" s="18" t="s">
        <v>50</v>
      </c>
      <c r="B44" s="60" t="s">
        <v>72</v>
      </c>
      <c r="C44" s="60"/>
      <c r="D44" s="60"/>
      <c r="E44" s="60"/>
      <c r="F44" s="60"/>
      <c r="G44" s="60"/>
      <c r="H44" s="60"/>
    </row>
    <row r="46" spans="1:8">
      <c r="A46" s="57" t="s">
        <v>73</v>
      </c>
      <c r="B46" s="57"/>
      <c r="C46" s="57"/>
      <c r="D46" s="57"/>
      <c r="E46" s="57"/>
      <c r="F46" s="57"/>
      <c r="G46" s="57"/>
      <c r="H46" s="57"/>
    </row>
  </sheetData>
  <sheetProtection algorithmName="SHA-512" hashValue="dRQ+VZHNtU6jauDPgDXpVO0It0onJlh4Zc7X5tOZZvUS1RQTVxY0F9VIQuTfREMu8F2vorRpQVwSx82m9HR0/g==" saltValue="29WCejSCrSkCZiLSiZedig==" spinCount="100000" sheet="1" objects="1" scenarios="1" formatCells="0" formatColumns="0" formatRows="0" insertColumns="0" insertRows="0" sort="0" autoFilter="0" pivotTables="0"/>
  <mergeCells count="40">
    <mergeCell ref="B41:H41"/>
    <mergeCell ref="B42:H42"/>
    <mergeCell ref="B43:H43"/>
    <mergeCell ref="B44:H44"/>
    <mergeCell ref="A4:B4"/>
    <mergeCell ref="C4:D4"/>
    <mergeCell ref="E4:F4"/>
    <mergeCell ref="G4:H4"/>
    <mergeCell ref="A35:C35"/>
    <mergeCell ref="D35:H35"/>
    <mergeCell ref="A36:C36"/>
    <mergeCell ref="D36:H36"/>
    <mergeCell ref="A37:C37"/>
    <mergeCell ref="D37:H37"/>
    <mergeCell ref="D32:H32"/>
    <mergeCell ref="A33:C33"/>
    <mergeCell ref="D33:H33"/>
    <mergeCell ref="A34:C34"/>
    <mergeCell ref="D34:H34"/>
    <mergeCell ref="A22:H22"/>
    <mergeCell ref="A30:H30"/>
    <mergeCell ref="A39:H39"/>
    <mergeCell ref="A46:H46"/>
    <mergeCell ref="B7:H7"/>
    <mergeCell ref="B8:H8"/>
    <mergeCell ref="B9:H9"/>
    <mergeCell ref="B10:H10"/>
    <mergeCell ref="B11:H11"/>
    <mergeCell ref="B12:H12"/>
    <mergeCell ref="B24:H24"/>
    <mergeCell ref="B25:H25"/>
    <mergeCell ref="B26:H26"/>
    <mergeCell ref="B27:H27"/>
    <mergeCell ref="B28:H28"/>
    <mergeCell ref="A32:C32"/>
    <mergeCell ref="A1:H1"/>
    <mergeCell ref="A3:H3"/>
    <mergeCell ref="A5:H5"/>
    <mergeCell ref="A14:D14"/>
    <mergeCell ref="F14:H14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D35"/>
  <sheetViews>
    <sheetView showGridLines="0" workbookViewId="0">
      <selection activeCell="E8" sqref="E8"/>
    </sheetView>
  </sheetViews>
  <sheetFormatPr baseColWidth="10" defaultColWidth="8.796875" defaultRowHeight="13.8"/>
  <cols>
    <col min="1" max="1" width="24" customWidth="1"/>
    <col min="2" max="2" width="64.8984375" customWidth="1"/>
    <col min="3" max="3" width="48.09765625" customWidth="1"/>
    <col min="4" max="4" width="35.59765625" customWidth="1"/>
  </cols>
  <sheetData>
    <row r="1" spans="1:4" ht="22.8">
      <c r="A1" s="54" t="s">
        <v>74</v>
      </c>
      <c r="B1" s="54"/>
      <c r="C1" s="54"/>
      <c r="D1" s="54"/>
    </row>
    <row r="2" spans="1:4">
      <c r="A2" s="63" t="str">
        <f>HYPERLINK("#'01 Instrucciones'!A1","← Instrucciones")</f>
        <v>← Instrucciones</v>
      </c>
      <c r="B2" s="65"/>
      <c r="C2" s="63" t="str">
        <f>HYPERLINK("#'03 Costos por kg'!A1","Siguiente: costos por kg →")</f>
        <v>Siguiente: costos por kg →</v>
      </c>
      <c r="D2" s="65"/>
    </row>
    <row r="3" spans="1:4" ht="14.4">
      <c r="A3" s="55" t="s">
        <v>75</v>
      </c>
      <c r="B3" s="55"/>
      <c r="C3" s="55"/>
      <c r="D3" s="55"/>
    </row>
    <row r="5" spans="1:4">
      <c r="A5" s="2" t="s">
        <v>76</v>
      </c>
      <c r="B5" s="3" t="s">
        <v>77</v>
      </c>
      <c r="C5" s="3" t="s">
        <v>78</v>
      </c>
      <c r="D5" s="4" t="s">
        <v>79</v>
      </c>
    </row>
    <row r="6" spans="1:4">
      <c r="A6" s="19" t="s">
        <v>80</v>
      </c>
      <c r="B6" s="6" t="s">
        <v>81</v>
      </c>
      <c r="C6" s="6" t="s">
        <v>82</v>
      </c>
      <c r="D6" s="7" t="s">
        <v>23</v>
      </c>
    </row>
    <row r="7" spans="1:4">
      <c r="A7" s="20" t="s">
        <v>83</v>
      </c>
      <c r="B7" s="9" t="s">
        <v>84</v>
      </c>
      <c r="C7" s="9" t="s">
        <v>85</v>
      </c>
      <c r="D7" s="10" t="s">
        <v>23</v>
      </c>
    </row>
    <row r="8" spans="1:4" ht="27.6">
      <c r="A8" s="20" t="s">
        <v>86</v>
      </c>
      <c r="B8" s="9" t="s">
        <v>87</v>
      </c>
      <c r="C8" s="9" t="s">
        <v>88</v>
      </c>
      <c r="D8" s="10" t="s">
        <v>23</v>
      </c>
    </row>
    <row r="9" spans="1:4">
      <c r="A9" s="20" t="s">
        <v>89</v>
      </c>
      <c r="B9" s="9" t="s">
        <v>90</v>
      </c>
      <c r="C9" s="9" t="s">
        <v>91</v>
      </c>
      <c r="D9" s="10" t="s">
        <v>23</v>
      </c>
    </row>
    <row r="10" spans="1:4">
      <c r="A10" s="20" t="s">
        <v>92</v>
      </c>
      <c r="B10" s="9" t="s">
        <v>93</v>
      </c>
      <c r="C10" s="9" t="s">
        <v>94</v>
      </c>
      <c r="D10" s="10" t="s">
        <v>23</v>
      </c>
    </row>
    <row r="11" spans="1:4">
      <c r="A11" s="20" t="s">
        <v>95</v>
      </c>
      <c r="B11" s="9" t="s">
        <v>96</v>
      </c>
      <c r="C11" s="9" t="s">
        <v>97</v>
      </c>
      <c r="D11" s="10" t="s">
        <v>23</v>
      </c>
    </row>
    <row r="12" spans="1:4">
      <c r="A12" s="20" t="s">
        <v>98</v>
      </c>
      <c r="B12" s="9" t="s">
        <v>99</v>
      </c>
      <c r="C12" s="9" t="s">
        <v>100</v>
      </c>
      <c r="D12" s="10" t="s">
        <v>23</v>
      </c>
    </row>
    <row r="13" spans="1:4">
      <c r="A13" s="20" t="s">
        <v>101</v>
      </c>
      <c r="B13" s="9" t="s">
        <v>102</v>
      </c>
      <c r="C13" s="9" t="s">
        <v>103</v>
      </c>
      <c r="D13" s="10" t="s">
        <v>23</v>
      </c>
    </row>
    <row r="14" spans="1:4">
      <c r="A14" s="20" t="s">
        <v>104</v>
      </c>
      <c r="B14" s="9" t="s">
        <v>105</v>
      </c>
      <c r="C14" s="9" t="s">
        <v>106</v>
      </c>
      <c r="D14" s="10" t="s">
        <v>23</v>
      </c>
    </row>
    <row r="15" spans="1:4">
      <c r="A15" s="20" t="s">
        <v>107</v>
      </c>
      <c r="B15" s="9" t="s">
        <v>108</v>
      </c>
      <c r="C15" s="9" t="s">
        <v>109</v>
      </c>
      <c r="D15" s="10" t="s">
        <v>23</v>
      </c>
    </row>
    <row r="16" spans="1:4">
      <c r="A16" s="20" t="s">
        <v>110</v>
      </c>
      <c r="B16" s="9" t="s">
        <v>111</v>
      </c>
      <c r="C16" s="9" t="s">
        <v>112</v>
      </c>
      <c r="D16" s="10" t="s">
        <v>113</v>
      </c>
    </row>
    <row r="17" spans="1:4">
      <c r="A17" s="20" t="s">
        <v>114</v>
      </c>
      <c r="B17" s="9" t="s">
        <v>115</v>
      </c>
      <c r="C17" s="9" t="s">
        <v>116</v>
      </c>
      <c r="D17" s="10" t="s">
        <v>23</v>
      </c>
    </row>
    <row r="18" spans="1:4">
      <c r="A18" s="20" t="s">
        <v>117</v>
      </c>
      <c r="B18" s="9" t="s">
        <v>118</v>
      </c>
      <c r="C18" s="9" t="s">
        <v>119</v>
      </c>
      <c r="D18" s="10" t="s">
        <v>30</v>
      </c>
    </row>
    <row r="19" spans="1:4">
      <c r="A19" s="20" t="s">
        <v>120</v>
      </c>
      <c r="B19" s="9" t="s">
        <v>121</v>
      </c>
      <c r="C19" s="9" t="s">
        <v>122</v>
      </c>
      <c r="D19" s="10" t="s">
        <v>30</v>
      </c>
    </row>
    <row r="20" spans="1:4">
      <c r="A20" s="20" t="s">
        <v>123</v>
      </c>
      <c r="B20" s="9" t="s">
        <v>124</v>
      </c>
      <c r="C20" s="9" t="s">
        <v>125</v>
      </c>
      <c r="D20" s="10" t="s">
        <v>30</v>
      </c>
    </row>
    <row r="21" spans="1:4">
      <c r="A21" s="20" t="s">
        <v>126</v>
      </c>
      <c r="B21" s="9" t="s">
        <v>127</v>
      </c>
      <c r="C21" s="9" t="s">
        <v>128</v>
      </c>
      <c r="D21" s="10" t="s">
        <v>30</v>
      </c>
    </row>
    <row r="22" spans="1:4">
      <c r="A22" s="20" t="s">
        <v>129</v>
      </c>
      <c r="B22" s="9" t="s">
        <v>130</v>
      </c>
      <c r="C22" s="9" t="s">
        <v>131</v>
      </c>
      <c r="D22" s="10" t="s">
        <v>30</v>
      </c>
    </row>
    <row r="23" spans="1:4">
      <c r="A23" s="20" t="s">
        <v>33</v>
      </c>
      <c r="B23" s="9" t="s">
        <v>132</v>
      </c>
      <c r="C23" s="9" t="s">
        <v>133</v>
      </c>
      <c r="D23" s="10" t="s">
        <v>30</v>
      </c>
    </row>
    <row r="24" spans="1:4">
      <c r="A24" s="20" t="s">
        <v>134</v>
      </c>
      <c r="B24" s="9" t="s">
        <v>135</v>
      </c>
      <c r="C24" s="9" t="s">
        <v>136</v>
      </c>
      <c r="D24" s="10" t="s">
        <v>37</v>
      </c>
    </row>
    <row r="25" spans="1:4">
      <c r="A25" s="20" t="s">
        <v>62</v>
      </c>
      <c r="B25" s="9" t="s">
        <v>137</v>
      </c>
      <c r="C25" s="9" t="s">
        <v>138</v>
      </c>
      <c r="D25" s="10" t="s">
        <v>37</v>
      </c>
    </row>
    <row r="26" spans="1:4">
      <c r="A26" s="20" t="s">
        <v>139</v>
      </c>
      <c r="B26" s="9" t="s">
        <v>140</v>
      </c>
      <c r="C26" s="9" t="s">
        <v>141</v>
      </c>
      <c r="D26" s="10" t="s">
        <v>37</v>
      </c>
    </row>
    <row r="27" spans="1:4">
      <c r="A27" s="20" t="s">
        <v>142</v>
      </c>
      <c r="B27" s="9" t="s">
        <v>143</v>
      </c>
      <c r="C27" s="9" t="s">
        <v>144</v>
      </c>
      <c r="D27" s="10" t="s">
        <v>37</v>
      </c>
    </row>
    <row r="28" spans="1:4">
      <c r="A28" s="20" t="s">
        <v>66</v>
      </c>
      <c r="B28" s="9" t="s">
        <v>145</v>
      </c>
      <c r="C28" s="9" t="s">
        <v>146</v>
      </c>
      <c r="D28" s="10" t="s">
        <v>37</v>
      </c>
    </row>
    <row r="29" spans="1:4">
      <c r="A29" s="20" t="s">
        <v>147</v>
      </c>
      <c r="B29" s="9" t="s">
        <v>148</v>
      </c>
      <c r="C29" s="9" t="s">
        <v>149</v>
      </c>
      <c r="D29" s="10" t="s">
        <v>23</v>
      </c>
    </row>
    <row r="30" spans="1:4">
      <c r="A30" s="20" t="s">
        <v>150</v>
      </c>
      <c r="B30" s="9" t="s">
        <v>151</v>
      </c>
      <c r="C30" s="9" t="s">
        <v>149</v>
      </c>
      <c r="D30" s="10" t="s">
        <v>23</v>
      </c>
    </row>
    <row r="31" spans="1:4">
      <c r="A31" s="20" t="s">
        <v>152</v>
      </c>
      <c r="B31" s="9" t="s">
        <v>153</v>
      </c>
      <c r="C31" s="9" t="s">
        <v>154</v>
      </c>
      <c r="D31" s="10" t="s">
        <v>23</v>
      </c>
    </row>
    <row r="32" spans="1:4">
      <c r="A32" s="20" t="s">
        <v>64</v>
      </c>
      <c r="B32" s="9" t="s">
        <v>155</v>
      </c>
      <c r="C32" s="9" t="s">
        <v>156</v>
      </c>
      <c r="D32" s="10" t="s">
        <v>23</v>
      </c>
    </row>
    <row r="33" spans="1:4">
      <c r="A33" s="20" t="s">
        <v>157</v>
      </c>
      <c r="B33" s="9" t="s">
        <v>158</v>
      </c>
      <c r="C33" s="9" t="s">
        <v>159</v>
      </c>
      <c r="D33" s="10" t="s">
        <v>23</v>
      </c>
    </row>
    <row r="34" spans="1:4">
      <c r="A34" s="20" t="s">
        <v>160</v>
      </c>
      <c r="B34" s="9" t="s">
        <v>161</v>
      </c>
      <c r="C34" s="9" t="s">
        <v>162</v>
      </c>
      <c r="D34" s="10" t="s">
        <v>23</v>
      </c>
    </row>
    <row r="35" spans="1:4">
      <c r="A35" s="21" t="s">
        <v>163</v>
      </c>
      <c r="B35" s="12" t="s">
        <v>164</v>
      </c>
      <c r="C35" s="12" t="s">
        <v>165</v>
      </c>
      <c r="D35" s="13" t="s">
        <v>23</v>
      </c>
    </row>
  </sheetData>
  <sheetProtection algorithmName="SHA-512" hashValue="Cad110jZLtbhD37Wm0OV2fG+R2CM7UKt8m3m65aS2aHAVJyx+84IJOnOmZiqQexmO9Om4Fl/66iIbRpI/7ft2A==" saltValue="UyvGYG4zQR0lPeX0kDBing==" spinCount="100000" sheet="1" objects="1" scenarios="1" formatCells="0" formatColumns="0" formatRows="0" insertColumns="0" insertRows="0" sort="0" autoFilter="0" pivotTables="0"/>
  <mergeCells count="4">
    <mergeCell ref="A1:D1"/>
    <mergeCell ref="A3:D3"/>
    <mergeCell ref="A2:B2"/>
    <mergeCell ref="C2:D2"/>
  </mergeCells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M24"/>
  <sheetViews>
    <sheetView showGridLines="0" topLeftCell="B1" workbookViewId="0">
      <selection activeCell="F17" sqref="F17"/>
    </sheetView>
  </sheetViews>
  <sheetFormatPr baseColWidth="10" defaultColWidth="8.796875" defaultRowHeight="13.8"/>
  <cols>
    <col min="1" max="1" width="25" style="87" customWidth="1"/>
    <col min="2" max="2" width="13" style="87" customWidth="1"/>
    <col min="3" max="3" width="18" style="87" customWidth="1"/>
    <col min="4" max="4" width="31" style="87" customWidth="1"/>
    <col min="5" max="5" width="3" style="87" customWidth="1"/>
    <col min="6" max="6" width="28" style="87" customWidth="1"/>
    <col min="7" max="7" width="13" style="87" customWidth="1"/>
    <col min="8" max="8" width="18" style="87" customWidth="1"/>
    <col min="9" max="9" width="31" style="87" customWidth="1"/>
    <col min="10" max="10" width="3" style="87" customWidth="1"/>
    <col min="11" max="11" width="25" style="87" customWidth="1"/>
    <col min="12" max="12" width="8" style="87" customWidth="1"/>
    <col min="13" max="13" width="18" style="87" customWidth="1"/>
    <col min="14" max="16384" width="8.796875" style="87"/>
  </cols>
  <sheetData>
    <row r="1" spans="1:13" ht="34.049999999999997" customHeight="1">
      <c r="A1" s="86" t="s">
        <v>166</v>
      </c>
      <c r="B1" s="86"/>
      <c r="C1" s="86"/>
      <c r="D1" s="86"/>
      <c r="E1" s="86"/>
      <c r="F1" s="86"/>
      <c r="G1" s="86"/>
      <c r="H1" s="86"/>
      <c r="I1" s="86"/>
      <c r="J1" s="86"/>
      <c r="K1" s="86"/>
      <c r="L1" s="86"/>
      <c r="M1" s="86"/>
    </row>
    <row r="2" spans="1:13" ht="22.05" customHeight="1">
      <c r="A2" s="88" t="str">
        <f>HYPERLINK("#'01 Instrucciones'!A1","← Instrucciones")</f>
        <v>← Instrucciones</v>
      </c>
      <c r="B2" s="89"/>
      <c r="C2" s="90"/>
      <c r="D2" s="88" t="str">
        <f>HYPERLINK("#'02 Glosario'!A1","Glosario")</f>
        <v>Glosario</v>
      </c>
      <c r="E2" s="89"/>
      <c r="F2" s="90"/>
      <c r="G2" s="88" t="str">
        <f>HYPERLINK("#'04 Piezas'!A1","Siguiente: piezas →")</f>
        <v>Siguiente: piezas →</v>
      </c>
      <c r="H2" s="89"/>
      <c r="I2" s="90"/>
    </row>
    <row r="3" spans="1:13" ht="34.049999999999997" customHeight="1">
      <c r="A3" s="91" t="s">
        <v>167</v>
      </c>
      <c r="B3" s="91"/>
      <c r="C3" s="91"/>
      <c r="D3" s="91"/>
      <c r="E3" s="91"/>
      <c r="F3" s="91"/>
      <c r="G3" s="91"/>
      <c r="H3" s="91"/>
      <c r="I3" s="91"/>
      <c r="J3" s="91"/>
      <c r="K3" s="91"/>
      <c r="L3" s="91"/>
      <c r="M3" s="91"/>
    </row>
    <row r="5" spans="1:13" ht="24" customHeight="1">
      <c r="A5" s="92" t="s">
        <v>168</v>
      </c>
      <c r="B5" s="92"/>
      <c r="C5" s="92"/>
      <c r="D5" s="92"/>
      <c r="F5" s="92" t="s">
        <v>169</v>
      </c>
      <c r="G5" s="92"/>
      <c r="H5" s="92"/>
      <c r="I5" s="92"/>
      <c r="K5" s="92" t="s">
        <v>170</v>
      </c>
      <c r="L5" s="92"/>
      <c r="M5" s="92"/>
    </row>
    <row r="6" spans="1:13">
      <c r="A6" s="93" t="s">
        <v>171</v>
      </c>
      <c r="B6" s="94" t="s">
        <v>172</v>
      </c>
      <c r="F6" s="93" t="s">
        <v>171</v>
      </c>
      <c r="G6" s="134" t="str">
        <f>B6</f>
        <v>Junio (mes normal)</v>
      </c>
      <c r="K6" s="95" t="s">
        <v>173</v>
      </c>
      <c r="L6" s="96"/>
      <c r="M6" s="130">
        <f>C18</f>
        <v>1032</v>
      </c>
    </row>
    <row r="7" spans="1:13">
      <c r="A7" s="97" t="s">
        <v>174</v>
      </c>
      <c r="B7" s="98">
        <v>480</v>
      </c>
      <c r="F7" s="97" t="s">
        <v>175</v>
      </c>
      <c r="G7" s="98">
        <v>480</v>
      </c>
      <c r="K7" s="99" t="s">
        <v>176</v>
      </c>
      <c r="L7" s="100"/>
      <c r="M7" s="131">
        <f>IF($M$21&lt;&gt;"Datos completos","",M6/B7)</f>
        <v>2.15</v>
      </c>
    </row>
    <row r="8" spans="1:13">
      <c r="K8" s="101"/>
      <c r="L8" s="102"/>
      <c r="M8" s="131"/>
    </row>
    <row r="9" spans="1:13" ht="30" customHeight="1">
      <c r="A9" s="103" t="s">
        <v>177</v>
      </c>
      <c r="B9" s="104" t="s">
        <v>178</v>
      </c>
      <c r="C9" s="104" t="s">
        <v>179</v>
      </c>
      <c r="D9" s="105" t="s">
        <v>180</v>
      </c>
      <c r="F9" s="103" t="s">
        <v>177</v>
      </c>
      <c r="G9" s="104" t="s">
        <v>178</v>
      </c>
      <c r="H9" s="104" t="s">
        <v>179</v>
      </c>
      <c r="I9" s="105" t="s">
        <v>180</v>
      </c>
      <c r="K9" s="99" t="s">
        <v>181</v>
      </c>
      <c r="L9" s="100"/>
      <c r="M9" s="131">
        <f>H15</f>
        <v>1112</v>
      </c>
    </row>
    <row r="10" spans="1:13" ht="28.05" customHeight="1">
      <c r="A10" s="93" t="s">
        <v>182</v>
      </c>
      <c r="B10" s="106" t="s">
        <v>183</v>
      </c>
      <c r="C10" s="107">
        <v>96</v>
      </c>
      <c r="D10" s="93" t="s">
        <v>184</v>
      </c>
      <c r="F10" s="93" t="s">
        <v>185</v>
      </c>
      <c r="G10" s="106" t="s">
        <v>183</v>
      </c>
      <c r="H10" s="107">
        <v>888</v>
      </c>
      <c r="I10" s="93" t="s">
        <v>186</v>
      </c>
      <c r="K10" s="99" t="s">
        <v>187</v>
      </c>
      <c r="L10" s="100"/>
      <c r="M10" s="131">
        <f>IF($M$21&lt;&gt;"Datos completos","",M9/G7)</f>
        <v>2.3166666666666669</v>
      </c>
    </row>
    <row r="11" spans="1:13" ht="28.05" customHeight="1">
      <c r="A11" s="108" t="s">
        <v>188</v>
      </c>
      <c r="B11" s="109" t="s">
        <v>183</v>
      </c>
      <c r="C11" s="110">
        <v>144</v>
      </c>
      <c r="D11" s="108" t="s">
        <v>189</v>
      </c>
      <c r="F11" s="108" t="s">
        <v>190</v>
      </c>
      <c r="G11" s="109" t="s">
        <v>191</v>
      </c>
      <c r="H11" s="110">
        <v>80</v>
      </c>
      <c r="I11" s="108" t="s">
        <v>192</v>
      </c>
      <c r="K11" s="101"/>
      <c r="L11" s="102"/>
      <c r="M11" s="131"/>
    </row>
    <row r="12" spans="1:13" ht="28.05" customHeight="1">
      <c r="A12" s="108" t="s">
        <v>193</v>
      </c>
      <c r="B12" s="109" t="s">
        <v>183</v>
      </c>
      <c r="C12" s="110">
        <v>120</v>
      </c>
      <c r="D12" s="108" t="s">
        <v>194</v>
      </c>
      <c r="F12" s="108" t="s">
        <v>195</v>
      </c>
      <c r="G12" s="109" t="s">
        <v>183</v>
      </c>
      <c r="H12" s="110">
        <v>72</v>
      </c>
      <c r="I12" s="108" t="s">
        <v>196</v>
      </c>
      <c r="K12" s="99" t="s">
        <v>197</v>
      </c>
      <c r="L12" s="100"/>
      <c r="M12" s="131">
        <f>IF($M$21&lt;&gt;"Datos completos","",M9-M6)</f>
        <v>80</v>
      </c>
    </row>
    <row r="13" spans="1:13" ht="28.05" customHeight="1">
      <c r="A13" s="108" t="s">
        <v>198</v>
      </c>
      <c r="B13" s="109" t="s">
        <v>183</v>
      </c>
      <c r="C13" s="110">
        <v>240</v>
      </c>
      <c r="D13" s="108" t="s">
        <v>199</v>
      </c>
      <c r="F13" s="108" t="s">
        <v>200</v>
      </c>
      <c r="G13" s="109" t="s">
        <v>191</v>
      </c>
      <c r="H13" s="110">
        <v>24</v>
      </c>
      <c r="I13" s="108" t="s">
        <v>201</v>
      </c>
      <c r="K13" s="111" t="s">
        <v>202</v>
      </c>
      <c r="L13" s="112"/>
      <c r="M13" s="132">
        <f>IF($M$21&lt;&gt;"Datos completos","",M10-M7)</f>
        <v>0.16666666666666696</v>
      </c>
    </row>
    <row r="14" spans="1:13" ht="28.05" customHeight="1">
      <c r="A14" s="108" t="s">
        <v>203</v>
      </c>
      <c r="B14" s="109" t="s">
        <v>191</v>
      </c>
      <c r="C14" s="110">
        <v>120</v>
      </c>
      <c r="D14" s="108" t="s">
        <v>204</v>
      </c>
      <c r="F14" s="97" t="s">
        <v>205</v>
      </c>
      <c r="G14" s="113" t="s">
        <v>183</v>
      </c>
      <c r="H14" s="114">
        <v>48</v>
      </c>
      <c r="I14" s="97" t="s">
        <v>206</v>
      </c>
      <c r="M14" s="115"/>
    </row>
    <row r="15" spans="1:13" ht="28.05" customHeight="1">
      <c r="A15" s="108" t="s">
        <v>207</v>
      </c>
      <c r="B15" s="109" t="s">
        <v>191</v>
      </c>
      <c r="C15" s="110">
        <v>60</v>
      </c>
      <c r="D15" s="108" t="s">
        <v>208</v>
      </c>
      <c r="F15" s="116" t="s">
        <v>209</v>
      </c>
      <c r="G15" s="117"/>
      <c r="H15" s="118">
        <f>SUM(H10:H14)</f>
        <v>1112</v>
      </c>
      <c r="I15" s="119" t="s">
        <v>210</v>
      </c>
      <c r="K15" s="92" t="s">
        <v>64</v>
      </c>
      <c r="L15" s="92"/>
      <c r="M15" s="120"/>
    </row>
    <row r="16" spans="1:13" ht="28.05" customHeight="1">
      <c r="A16" s="108" t="s">
        <v>211</v>
      </c>
      <c r="B16" s="109" t="s">
        <v>191</v>
      </c>
      <c r="C16" s="110">
        <v>180</v>
      </c>
      <c r="D16" s="108" t="s">
        <v>212</v>
      </c>
      <c r="K16" s="95" t="s">
        <v>147</v>
      </c>
      <c r="L16" s="96"/>
      <c r="M16" s="130">
        <f>SUMIF(B10:B17,"Fijo",C10:C17)</f>
        <v>432</v>
      </c>
    </row>
    <row r="17" spans="1:13" ht="28.05" customHeight="1">
      <c r="A17" s="97" t="s">
        <v>213</v>
      </c>
      <c r="B17" s="113" t="s">
        <v>191</v>
      </c>
      <c r="C17" s="114">
        <v>72</v>
      </c>
      <c r="D17" s="97" t="s">
        <v>214</v>
      </c>
      <c r="K17" s="99" t="s">
        <v>150</v>
      </c>
      <c r="L17" s="100"/>
      <c r="M17" s="131">
        <f>SUMIF(G10:G14,"Fijo",H10:H14)</f>
        <v>104</v>
      </c>
    </row>
    <row r="18" spans="1:13">
      <c r="A18" s="116" t="s">
        <v>215</v>
      </c>
      <c r="B18" s="117"/>
      <c r="C18" s="118">
        <f>SUM(C10:C17)</f>
        <v>1032</v>
      </c>
      <c r="D18" s="119" t="s">
        <v>210</v>
      </c>
      <c r="K18" s="99" t="s">
        <v>216</v>
      </c>
      <c r="L18" s="100"/>
      <c r="M18" s="131">
        <f>IF($M$21&lt;&gt;"Datos completos","",SUMIF(B10:B17,"Variable",C10:C17)/B7)</f>
        <v>1.25</v>
      </c>
    </row>
    <row r="19" spans="1:13">
      <c r="K19" s="99" t="s">
        <v>217</v>
      </c>
      <c r="L19" s="100"/>
      <c r="M19" s="131">
        <f>IF($M$21&lt;&gt;"Datos completos","",SUMIF(G10:G14,"Variable",H10:H14)/G7)</f>
        <v>2.1</v>
      </c>
    </row>
    <row r="20" spans="1:13">
      <c r="K20" s="111" t="s">
        <v>218</v>
      </c>
      <c r="L20" s="112"/>
      <c r="M20" s="133">
        <f>IF(OR(M18="",M19=""),"",IF(ABS(M19-M18)&lt;0.000001,"Sin equilibrio",IF((M16-M17)/(M19-M18)&lt;=0,"No aplica",(M16-M17)/(M19-M18))))</f>
        <v>385.88235294117641</v>
      </c>
    </row>
    <row r="21" spans="1:13">
      <c r="K21" s="121" t="s">
        <v>219</v>
      </c>
      <c r="L21" s="122"/>
      <c r="M21" s="123" t="str">
        <f>IF(OR(B7="",G7=""),"Faltan kilogramos",IF(OR(B7&lt;=0,G7&lt;=0),"Revisa los kilogramos",IF(OR(COUNTBLANK(B10:B17)&gt;0,COUNTBLANK(C10:C17)&gt;0,COUNTBLANK(G10:G14)&gt;0,COUNTBLANK(H10:H14)&gt;0),"Completa tipos e importes","Datos completos")))</f>
        <v>Datos completos</v>
      </c>
    </row>
    <row r="22" spans="1:13" ht="24" customHeight="1">
      <c r="K22" s="92" t="s">
        <v>220</v>
      </c>
      <c r="L22" s="92"/>
      <c r="M22" s="92"/>
    </row>
    <row r="23" spans="1:13" ht="30" customHeight="1">
      <c r="K23" s="124" t="str">
        <f>IF(M21&lt;&gt;"Datos completos","Completa los datos para comparar ambas alternativas.",IF(M7&lt;M10,"Con el volumen actual, la lavandería propia tiene menor costo por kg.",IF(M7&gt;M10,"Con el volumen actual, la lavandería tercerizada tiene menor costo por kg.","Ambas alternativas tienen el mismo costo por kg.")))</f>
        <v>Con el volumen actual, la lavandería propia tiene menor costo por kg.</v>
      </c>
      <c r="L23" s="125"/>
      <c r="M23" s="126"/>
    </row>
    <row r="24" spans="1:13" ht="30" customHeight="1">
      <c r="K24" s="127"/>
      <c r="L24" s="128"/>
      <c r="M24" s="129"/>
    </row>
  </sheetData>
  <sheetProtection algorithmName="SHA-512" hashValue="YGjEFlanP5BqVoVNLURikYvKasm3LmQFq0xj3jpzlnd9EFWRvF/o2Ez/3oSjgNYP21PUZ8fvUJNT7B3L979qGQ==" saltValue="6DWGISO7AM8i8gx9mdC2/g==" spinCount="100000" sheet="1" objects="1" scenarios="1" formatCells="0" formatColumns="0" formatRows="0" insertColumns="0" insertRows="0" sort="0" autoFilter="0" pivotTables="0"/>
  <mergeCells count="24">
    <mergeCell ref="A2:C2"/>
    <mergeCell ref="D2:F2"/>
    <mergeCell ref="G2:I2"/>
    <mergeCell ref="K18:L18"/>
    <mergeCell ref="K19:L19"/>
    <mergeCell ref="K20:L20"/>
    <mergeCell ref="K22:M22"/>
    <mergeCell ref="K23:M24"/>
    <mergeCell ref="A1:M1"/>
    <mergeCell ref="A3:M3"/>
    <mergeCell ref="A5:D5"/>
    <mergeCell ref="A18:B18"/>
    <mergeCell ref="F5:I5"/>
    <mergeCell ref="F15:G15"/>
    <mergeCell ref="K5:M5"/>
    <mergeCell ref="K6:L6"/>
    <mergeCell ref="K7:L7"/>
    <mergeCell ref="K9:L9"/>
    <mergeCell ref="K10:L10"/>
    <mergeCell ref="K12:L12"/>
    <mergeCell ref="K13:L13"/>
    <mergeCell ref="K15:M15"/>
    <mergeCell ref="K16:L16"/>
    <mergeCell ref="K17:L17"/>
  </mergeCells>
  <conditionalFormatting sqref="M12:M13">
    <cfRule type="cellIs" dxfId="6" priority="1" operator="greaterThan">
      <formula>0</formula>
    </cfRule>
    <cfRule type="cellIs" dxfId="5" priority="2" operator="lessThan">
      <formula>0</formula>
    </cfRule>
  </conditionalFormatting>
  <conditionalFormatting sqref="M21">
    <cfRule type="expression" dxfId="4" priority="3">
      <formula>$M$21="Datos completos"</formula>
    </cfRule>
  </conditionalFormatting>
  <dataValidations xWindow="949" yWindow="328" count="4">
    <dataValidation type="list" showErrorMessage="1" errorTitle="Clasificación no válida" error="Selecciona Fijo o Variable." sqref="B10:B17 G10:G14" xr:uid="{00000000-0002-0000-0200-000000000000}">
      <formula1>"Fijo,Variable"</formula1>
    </dataValidation>
    <dataValidation type="decimal" operator="greaterThan" showInputMessage="1" showErrorMessage="1" errorTitle="Kilogramos no válidos" error="Ingresa un número mayor que cero." promptTitle="Kilogramos procesados" prompt="Escribe los kilogramos reales del periodo." sqref="B7" xr:uid="{00000000-0002-0000-0200-000002000000}">
      <formula1>0</formula1>
    </dataValidation>
    <dataValidation type="decimal" operator="greaterThan" showInputMessage="1" showErrorMessage="1" errorTitle="Kilogramos no válidos" error="Ingresa un número mayor que cero." promptTitle="Kilogramos recibidos" prompt="Escribe los kilogramos limpios recibidos en el periodo." sqref="G7" xr:uid="{00000000-0002-0000-0200-000003000000}">
      <formula1>0</formula1>
    </dataValidation>
    <dataValidation type="decimal" operator="greaterThanOrEqual" showInputMessage="1" showErrorMessage="1" errorTitle="Importe no válido" error="Ingresa un importe mayor o igual que cero." promptTitle="Importe mensual" prompt="Si el concepto no aplica, escribe 0." sqref="C10:C17 H10:H14" xr:uid="{00000000-0002-0000-0200-000004000000}">
      <formula1>0</formula1>
    </dataValidation>
  </dataValidations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I21"/>
  <sheetViews>
    <sheetView showGridLines="0" workbookViewId="0">
      <selection activeCell="K14" sqref="K14"/>
    </sheetView>
  </sheetViews>
  <sheetFormatPr baseColWidth="10" defaultColWidth="8.796875" defaultRowHeight="13.8"/>
  <cols>
    <col min="1" max="1" width="22" style="87" customWidth="1"/>
    <col min="2" max="2" width="17" style="87" customWidth="1"/>
    <col min="3" max="3" width="18" style="87" customWidth="1"/>
    <col min="4" max="4" width="13" style="87" customWidth="1"/>
    <col min="5" max="5" width="18" style="87" customWidth="1"/>
    <col min="6" max="7" width="20" style="87" customWidth="1"/>
    <col min="8" max="9" width="23" style="87" customWidth="1"/>
    <col min="10" max="16384" width="8.796875" style="87"/>
  </cols>
  <sheetData>
    <row r="1" spans="1:9" ht="34.049999999999997" customHeight="1">
      <c r="A1" s="86" t="s">
        <v>221</v>
      </c>
      <c r="B1" s="86"/>
      <c r="C1" s="86"/>
      <c r="D1" s="86"/>
      <c r="E1" s="86"/>
      <c r="F1" s="86"/>
      <c r="G1" s="86"/>
      <c r="H1" s="86"/>
      <c r="I1" s="86"/>
    </row>
    <row r="2" spans="1:9" ht="22.05" customHeight="1">
      <c r="A2" s="88" t="str">
        <f>HYPERLINK("#'03 Costos por kg'!A1","← Costos por kg")</f>
        <v>← Costos por kg</v>
      </c>
      <c r="B2" s="89"/>
      <c r="C2" s="90"/>
      <c r="D2" s="88" t="str">
        <f>HYPERLINK("#'01 Instrucciones'!A1","Instrucciones")</f>
        <v>Instrucciones</v>
      </c>
      <c r="E2" s="89"/>
      <c r="F2" s="90"/>
      <c r="G2" s="88" t="str">
        <f>HYPERLINK("#'05 Tratamientos'!A1","Siguiente: tratamientos →")</f>
        <v>Siguiente: tratamientos →</v>
      </c>
      <c r="H2" s="89"/>
      <c r="I2" s="90"/>
    </row>
    <row r="3" spans="1:9" ht="34.049999999999997" customHeight="1">
      <c r="A3" s="91" t="s">
        <v>222</v>
      </c>
      <c r="B3" s="91"/>
      <c r="C3" s="91"/>
      <c r="D3" s="91"/>
      <c r="E3" s="91"/>
      <c r="F3" s="91"/>
      <c r="G3" s="91"/>
      <c r="H3" s="91"/>
      <c r="I3" s="91"/>
    </row>
    <row r="5" spans="1:9">
      <c r="A5" s="135" t="s">
        <v>176</v>
      </c>
      <c r="B5" s="136"/>
      <c r="C5" s="166">
        <f>IF('03 Costos por kg'!$M$21&lt;&gt;"Datos completos","",'03 Costos por kg'!$M$7)</f>
        <v>2.15</v>
      </c>
      <c r="D5" s="167" t="s">
        <v>187</v>
      </c>
      <c r="E5" s="168"/>
      <c r="F5" s="166">
        <f>IF('03 Costos por kg'!$M$21&lt;&gt;"Datos completos","",'03 Costos por kg'!$M$10)</f>
        <v>2.3166666666666669</v>
      </c>
      <c r="G5" s="167" t="s">
        <v>64</v>
      </c>
      <c r="H5" s="168"/>
      <c r="I5" s="169">
        <f>IF('03 Costos por kg'!$M$21&lt;&gt;"Datos completos","",'03 Costos por kg'!$M$20)</f>
        <v>385.88235294117641</v>
      </c>
    </row>
    <row r="8" spans="1:9" ht="30" customHeight="1">
      <c r="A8" s="103" t="s">
        <v>223</v>
      </c>
      <c r="B8" s="104" t="s">
        <v>224</v>
      </c>
      <c r="C8" s="104" t="s">
        <v>225</v>
      </c>
      <c r="D8" s="104" t="s">
        <v>120</v>
      </c>
      <c r="E8" s="104" t="s">
        <v>123</v>
      </c>
      <c r="F8" s="104" t="s">
        <v>226</v>
      </c>
      <c r="G8" s="104" t="s">
        <v>227</v>
      </c>
      <c r="H8" s="104" t="s">
        <v>228</v>
      </c>
      <c r="I8" s="105" t="s">
        <v>229</v>
      </c>
    </row>
    <row r="9" spans="1:9" ht="25.95" customHeight="1">
      <c r="A9" s="106" t="s">
        <v>230</v>
      </c>
      <c r="B9" s="137">
        <v>0.12</v>
      </c>
      <c r="C9" s="138">
        <v>4</v>
      </c>
      <c r="D9" s="139">
        <v>100</v>
      </c>
      <c r="E9" s="130">
        <f t="shared" ref="E9:E14" si="0">IF(A9="","",IF($D$16&lt;&gt;"Datos completos","",ROUND(C9/D9,2)))</f>
        <v>0.04</v>
      </c>
      <c r="F9" s="156">
        <f>IF(A9="","",IF($D$16&lt;&gt;"Datos completos","",INT((ROUND(B9*1000,0)*ROUND('03 Costos por kg'!$M$7*100,0)+500)/1000)/100))</f>
        <v>0.26</v>
      </c>
      <c r="G9" s="157">
        <f t="shared" ref="G9:G14" si="1">IF(A9="","",IF(OR(E9="",F9=""),"",E9+F9))</f>
        <v>0.3</v>
      </c>
      <c r="H9" s="157">
        <f>IF(A9="","",IF($D$16&lt;&gt;"Datos completos","",INT((ROUND(B9*1000,0)*ROUND('03 Costos por kg'!$M$10*100,0)+500)/1000)/100))</f>
        <v>0.28000000000000003</v>
      </c>
      <c r="I9" s="158">
        <f t="shared" ref="I9:I14" si="2">IF(A9="","",IF(OR(E9="",H9=""),"",E9+H9))</f>
        <v>0.32</v>
      </c>
    </row>
    <row r="10" spans="1:9" ht="25.95" customHeight="1">
      <c r="A10" s="109" t="s">
        <v>231</v>
      </c>
      <c r="B10" s="140">
        <v>0.45</v>
      </c>
      <c r="C10" s="141">
        <v>14</v>
      </c>
      <c r="D10" s="142">
        <v>120</v>
      </c>
      <c r="E10" s="131">
        <f t="shared" si="0"/>
        <v>0.12</v>
      </c>
      <c r="F10" s="159">
        <f>IF(A10="","",IF($D$16&lt;&gt;"Datos completos","",INT((ROUND(B10*1000,0)*ROUND('03 Costos por kg'!$M$7*100,0)+500)/1000)/100))</f>
        <v>0.97</v>
      </c>
      <c r="G10" s="160">
        <f t="shared" si="1"/>
        <v>1.0899999999999999</v>
      </c>
      <c r="H10" s="160">
        <f>IF(A10="","",IF($D$16&lt;&gt;"Datos completos","",INT((ROUND(B10*1000,0)*ROUND('03 Costos por kg'!$M$10*100,0)+500)/1000)/100))</f>
        <v>1.04</v>
      </c>
      <c r="I10" s="161">
        <f t="shared" si="2"/>
        <v>1.1600000000000001</v>
      </c>
    </row>
    <row r="11" spans="1:9" ht="25.95" customHeight="1">
      <c r="A11" s="109" t="s">
        <v>232</v>
      </c>
      <c r="B11" s="140">
        <v>0.3</v>
      </c>
      <c r="C11" s="141">
        <v>10</v>
      </c>
      <c r="D11" s="142">
        <v>100</v>
      </c>
      <c r="E11" s="131">
        <f t="shared" si="0"/>
        <v>0.1</v>
      </c>
      <c r="F11" s="159">
        <f>IF(A11="","",IF($D$16&lt;&gt;"Datos completos","",INT((ROUND(B11*1000,0)*ROUND('03 Costos por kg'!$M$7*100,0)+500)/1000)/100))</f>
        <v>0.65</v>
      </c>
      <c r="G11" s="160">
        <f t="shared" si="1"/>
        <v>0.75</v>
      </c>
      <c r="H11" s="160">
        <f>IF(A11="","",IF($D$16&lt;&gt;"Datos completos","",INT((ROUND(B11*1000,0)*ROUND('03 Costos por kg'!$M$10*100,0)+500)/1000)/100))</f>
        <v>0.7</v>
      </c>
      <c r="I11" s="161">
        <f t="shared" si="2"/>
        <v>0.79999999999999993</v>
      </c>
    </row>
    <row r="12" spans="1:9" ht="25.95" customHeight="1">
      <c r="A12" s="109" t="s">
        <v>233</v>
      </c>
      <c r="B12" s="140">
        <v>0.7</v>
      </c>
      <c r="C12" s="141">
        <v>28</v>
      </c>
      <c r="D12" s="142">
        <v>150</v>
      </c>
      <c r="E12" s="131">
        <f t="shared" si="0"/>
        <v>0.19</v>
      </c>
      <c r="F12" s="159">
        <f>IF(A12="","",IF($D$16&lt;&gt;"Datos completos","",INT((ROUND(B12*1000,0)*ROUND('03 Costos por kg'!$M$7*100,0)+500)/1000)/100))</f>
        <v>1.51</v>
      </c>
      <c r="G12" s="160">
        <f t="shared" si="1"/>
        <v>1.7</v>
      </c>
      <c r="H12" s="160">
        <f>IF(A12="","",IF($D$16&lt;&gt;"Datos completos","",INT((ROUND(B12*1000,0)*ROUND('03 Costos por kg'!$M$10*100,0)+500)/1000)/100))</f>
        <v>1.62</v>
      </c>
      <c r="I12" s="161">
        <f t="shared" si="2"/>
        <v>1.81</v>
      </c>
    </row>
    <row r="13" spans="1:9" ht="25.95" customHeight="1">
      <c r="A13" s="109" t="s">
        <v>234</v>
      </c>
      <c r="B13" s="140">
        <v>0.5</v>
      </c>
      <c r="C13" s="141">
        <v>16</v>
      </c>
      <c r="D13" s="142">
        <v>120</v>
      </c>
      <c r="E13" s="131">
        <f t="shared" si="0"/>
        <v>0.13</v>
      </c>
      <c r="F13" s="159">
        <f>IF(A13="","",IF($D$16&lt;&gt;"Datos completos","",INT((ROUND(B13*1000,0)*ROUND('03 Costos por kg'!$M$7*100,0)+500)/1000)/100))</f>
        <v>1.08</v>
      </c>
      <c r="G13" s="160">
        <f t="shared" si="1"/>
        <v>1.21</v>
      </c>
      <c r="H13" s="160">
        <f>IF(A13="","",IF($D$16&lt;&gt;"Datos completos","",INT((ROUND(B13*1000,0)*ROUND('03 Costos por kg'!$M$10*100,0)+500)/1000)/100))</f>
        <v>1.1599999999999999</v>
      </c>
      <c r="I13" s="161">
        <f t="shared" si="2"/>
        <v>1.29</v>
      </c>
    </row>
    <row r="14" spans="1:9" ht="25.95" customHeight="1">
      <c r="A14" s="109" t="s">
        <v>235</v>
      </c>
      <c r="B14" s="140">
        <v>0.1</v>
      </c>
      <c r="C14" s="141">
        <v>5</v>
      </c>
      <c r="D14" s="142">
        <v>100</v>
      </c>
      <c r="E14" s="131">
        <f t="shared" si="0"/>
        <v>0.05</v>
      </c>
      <c r="F14" s="159">
        <f>IF(A14="","",IF($D$16&lt;&gt;"Datos completos","",INT((ROUND(B14*1000,0)*ROUND('03 Costos por kg'!$M$7*100,0)+500)/1000)/100))</f>
        <v>0.22</v>
      </c>
      <c r="G14" s="160">
        <f t="shared" si="1"/>
        <v>0.27</v>
      </c>
      <c r="H14" s="160">
        <f>IF(A14="","",IF($D$16&lt;&gt;"Datos completos","",INT((ROUND(B14*1000,0)*ROUND('03 Costos por kg'!$M$10*100,0)+500)/1000)/100))</f>
        <v>0.23</v>
      </c>
      <c r="I14" s="161">
        <f t="shared" si="2"/>
        <v>0.28000000000000003</v>
      </c>
    </row>
    <row r="15" spans="1:9" ht="6" customHeight="1">
      <c r="A15" s="109"/>
      <c r="B15" s="143"/>
      <c r="C15" s="144"/>
      <c r="D15" s="145"/>
      <c r="E15" s="162"/>
      <c r="F15" s="163"/>
      <c r="G15" s="164"/>
      <c r="H15" s="164"/>
      <c r="I15" s="165"/>
    </row>
    <row r="16" spans="1:9" ht="17.399999999999999" customHeight="1">
      <c r="A16" s="146" t="s">
        <v>219</v>
      </c>
      <c r="B16" s="147"/>
      <c r="C16" s="148"/>
      <c r="D16" s="149" t="str">
        <f>IF('03 Costos por kg'!$M$21&lt;&gt;"Datos completos","Revisa la hoja 03",IF(COUNTA(A9:A14)=0,"Agrega al menos una pieza",IF(OR(AND(A9="",COUNTA(B9:D9)&gt;0),AND(A9&lt;&gt;"",OR(B9="",C9="",D9="",B9&lt;=0,C9&lt;0,D9&lt;=0)),AND(A10="",COUNTA(B10:D10)&gt;0),AND(A10&lt;&gt;"",OR(B10="",C10="",D10="",B10&lt;=0,C10&lt;0,D10&lt;=0)),AND(A11="",COUNTA(B11:D11)&gt;0),AND(A11&lt;&gt;"",OR(B11="",C11="",D11="",B11&lt;=0,C11&lt;0,D11&lt;=0)),AND(A12="",COUNTA(B12:D12)&gt;0),AND(A12&lt;&gt;"",OR(B12="",C12="",D12="",B12&lt;=0,C12&lt;0,D12&lt;=0)),AND(A13="",COUNTA(B13:D13)&gt;0),AND(A13&lt;&gt;"",OR(B13="",C13="",D13="",B13&lt;=0,C13&lt;0,D13&lt;=0)),AND(A14="",COUNTA(B14:D14)&gt;0),AND(A14&lt;&gt;"",OR(B14="",C14="",D14="",B14&lt;=0,C14&lt;0,D14&lt;=0))),"Revisa nombres, peso, precio o usos útiles","Datos completos")))</f>
        <v>Datos completos</v>
      </c>
      <c r="E16" s="150"/>
      <c r="F16" s="151"/>
      <c r="G16" s="148"/>
      <c r="H16" s="148"/>
      <c r="I16" s="152"/>
    </row>
    <row r="18" spans="1:9" ht="24" customHeight="1">
      <c r="A18" s="92" t="s">
        <v>236</v>
      </c>
      <c r="B18" s="92"/>
      <c r="C18" s="92"/>
      <c r="D18" s="92"/>
      <c r="E18" s="92"/>
      <c r="F18" s="92"/>
      <c r="G18" s="92"/>
      <c r="H18" s="92"/>
      <c r="I18" s="92"/>
    </row>
    <row r="19" spans="1:9" ht="28.05" customHeight="1">
      <c r="A19" s="95" t="s">
        <v>237</v>
      </c>
      <c r="B19" s="153"/>
      <c r="C19" s="153"/>
      <c r="D19" s="153"/>
      <c r="E19" s="153"/>
      <c r="F19" s="153"/>
      <c r="G19" s="153"/>
      <c r="H19" s="153"/>
      <c r="I19" s="96"/>
    </row>
    <row r="20" spans="1:9" ht="28.05" customHeight="1">
      <c r="A20" s="99"/>
      <c r="B20" s="154"/>
      <c r="C20" s="154"/>
      <c r="D20" s="154"/>
      <c r="E20" s="154"/>
      <c r="F20" s="154"/>
      <c r="G20" s="154"/>
      <c r="H20" s="154"/>
      <c r="I20" s="100"/>
    </row>
    <row r="21" spans="1:9" ht="28.05" customHeight="1">
      <c r="A21" s="111"/>
      <c r="B21" s="155"/>
      <c r="C21" s="155"/>
      <c r="D21" s="155"/>
      <c r="E21" s="155"/>
      <c r="F21" s="155"/>
      <c r="G21" s="155"/>
      <c r="H21" s="155"/>
      <c r="I21" s="112"/>
    </row>
  </sheetData>
  <sheetProtection algorithmName="SHA-512" hashValue="OA/9d2ONShc9aPDpy6H34BVApQnOwu1B4KqkRr5W0AxLv5dzsra4MkxFn/xaaCrxTT7D8v96XK5r1BJ7j8RLRQ==" saltValue="WyWa1GY/xOJv9BQx8GKbdA==" spinCount="100000" sheet="1" objects="1" scenarios="1" formatCells="0" formatColumns="0" formatRows="0" insertColumns="0" sort="0" autoFilter="0" pivotTables="0"/>
  <mergeCells count="12">
    <mergeCell ref="A18:I18"/>
    <mergeCell ref="A19:I21"/>
    <mergeCell ref="A2:C2"/>
    <mergeCell ref="D2:F2"/>
    <mergeCell ref="G2:I2"/>
    <mergeCell ref="A16:C16"/>
    <mergeCell ref="D16:I16"/>
    <mergeCell ref="A1:I1"/>
    <mergeCell ref="A3:I3"/>
    <mergeCell ref="A5:B5"/>
    <mergeCell ref="D5:E5"/>
    <mergeCell ref="G5:H5"/>
  </mergeCells>
  <conditionalFormatting sqref="D16">
    <cfRule type="expression" dxfId="3" priority="1">
      <formula>$D$16="Datos completos"</formula>
    </cfRule>
  </conditionalFormatting>
  <dataValidations count="3">
    <dataValidation type="decimal" operator="greaterThan" allowBlank="1" showInputMessage="1" showErrorMessage="1" errorTitle="Peso no válido" error="Ingresa un peso mayor que cero." promptTitle="Peso promedio" prompt="Pesa una pieza limpia y seca o calcula el promedio de varias." sqref="B9:B14" xr:uid="{00000000-0002-0000-0300-000000000000}">
      <formula1>0</formula1>
    </dataValidation>
    <dataValidation type="decimal" operator="greaterThanOrEqual" allowBlank="1" showInputMessage="1" showErrorMessage="1" errorTitle="Precio no válido" error="Ingresa un importe mayor o igual que cero." promptTitle="Importe" prompt="Ingresa cero o un valor positivo en tu moneda local." sqref="C9:C14" xr:uid="{00000000-0002-0000-0300-000001000000}">
      <formula1>0</formula1>
    </dataValidation>
    <dataValidation type="whole" operator="greaterThan" allowBlank="1" showInputMessage="1" showErrorMessage="1" errorTitle="Usos no válidos" error="Ingresa un número entero mayor que cero." promptTitle="Usos útiles" prompt="Ingresa un número entero mayor que cero." sqref="D9:D14" xr:uid="{00000000-0002-0000-0300-000002000000}">
      <formula1>0</formula1>
    </dataValidation>
  </dataValidations>
  <pageMargins left="0.7" right="0.7" top="0.75" bottom="0.75" header="0.3" footer="0.3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O21"/>
  <sheetViews>
    <sheetView showGridLines="0" workbookViewId="0">
      <selection activeCell="I11" sqref="I11"/>
    </sheetView>
  </sheetViews>
  <sheetFormatPr baseColWidth="10" defaultColWidth="8.796875" defaultRowHeight="13.8"/>
  <cols>
    <col min="1" max="1" width="22" customWidth="1"/>
    <col min="2" max="2" width="16" customWidth="1"/>
    <col min="3" max="8" width="14" customWidth="1"/>
    <col min="9" max="15" width="16" customWidth="1"/>
  </cols>
  <sheetData>
    <row r="1" spans="1:15" ht="34.049999999999997" customHeight="1">
      <c r="A1" s="54" t="s">
        <v>238</v>
      </c>
      <c r="B1" s="54"/>
      <c r="C1" s="54"/>
      <c r="D1" s="54"/>
      <c r="E1" s="54"/>
      <c r="F1" s="54"/>
      <c r="G1" s="54"/>
      <c r="H1" s="54"/>
      <c r="I1" s="54"/>
      <c r="J1" s="54"/>
      <c r="K1" s="54"/>
      <c r="L1" s="54"/>
      <c r="M1" s="54"/>
      <c r="N1" s="54"/>
      <c r="O1" s="54"/>
    </row>
    <row r="2" spans="1:15" ht="22.05" customHeight="1">
      <c r="A2" s="63" t="str">
        <f>HYPERLINK("#'04 Piezas'!A1","← Piezas")</f>
        <v>← Piezas</v>
      </c>
      <c r="B2" s="64"/>
      <c r="C2" s="65"/>
      <c r="D2" s="63" t="str">
        <f>HYPERLINK("#'03 Costos por kg'!A1","Costos por kg")</f>
        <v>Costos por kg</v>
      </c>
      <c r="E2" s="64"/>
      <c r="F2" s="65"/>
      <c r="G2" s="63" t="str">
        <f>HYPERLINK("#'01 Instrucciones'!A1","Instrucciones")</f>
        <v>Instrucciones</v>
      </c>
      <c r="H2" s="64"/>
      <c r="I2" s="65"/>
    </row>
    <row r="3" spans="1:15" ht="34.049999999999997" customHeight="1">
      <c r="A3" s="55" t="s">
        <v>239</v>
      </c>
      <c r="B3" s="55"/>
      <c r="C3" s="55"/>
      <c r="D3" s="55"/>
      <c r="E3" s="55"/>
      <c r="F3" s="55"/>
      <c r="G3" s="55"/>
      <c r="H3" s="55"/>
      <c r="I3" s="55"/>
      <c r="J3" s="55"/>
      <c r="K3" s="55"/>
      <c r="L3" s="55"/>
      <c r="M3" s="55"/>
      <c r="N3" s="55"/>
      <c r="O3" s="55"/>
    </row>
    <row r="5" spans="1:15">
      <c r="A5" s="72" t="s">
        <v>176</v>
      </c>
      <c r="B5" s="73"/>
      <c r="C5" s="48">
        <f>IF('03 Costos por kg'!$M$21&lt;&gt;"Datos completos","",'03 Costos por kg'!$M$7)</f>
        <v>2.15</v>
      </c>
      <c r="D5" s="72" t="s">
        <v>187</v>
      </c>
      <c r="E5" s="73"/>
      <c r="F5" s="48">
        <f>IF('03 Costos por kg'!$M$21&lt;&gt;"Datos completos","",'03 Costos por kg'!$M$10)</f>
        <v>2.3166666666666669</v>
      </c>
      <c r="G5" s="72" t="s">
        <v>64</v>
      </c>
      <c r="H5" s="73"/>
      <c r="I5" s="49">
        <f>IF('03 Costos por kg'!$M$21&lt;&gt;"Datos completos","",'03 Costos por kg'!$M$20)</f>
        <v>385.88235294117641</v>
      </c>
      <c r="J5" s="72" t="s">
        <v>240</v>
      </c>
      <c r="K5" s="77"/>
      <c r="L5" s="77"/>
      <c r="M5" s="73"/>
      <c r="N5" s="78">
        <f>IF($D$17&lt;&gt;"Datos completos","",SUM(O9:O16))</f>
        <v>124.60000000000026</v>
      </c>
      <c r="O5" s="79"/>
    </row>
    <row r="6" spans="1:15" ht="31.95" customHeight="1">
      <c r="J6" s="80" t="str">
        <f>IF($D$17&lt;&gt;"Datos completos","Completa los datos para ver el impacto mensual.",IF(N5&gt;0,"La lavandería tercerizada cuesta "&amp;TEXT(N5,"#,##0.00")&amp;" más al mes, en tu moneda local, para la cartera registrada.",IF(N5&lt;0,"La lavandería tercerizada cuesta "&amp;TEXT(ABS(N5),"#,##0.00")&amp;" menos al mes, en tu moneda local, para la cartera registrada.","Ambas opciones tienen el mismo costo mensual para la cartera registrada.")))</f>
        <v>La lavandería tercerizada cuesta 124,6000 más al mes, en tu moneda local, para la cartera registrada.</v>
      </c>
      <c r="K6" s="81"/>
      <c r="L6" s="81"/>
      <c r="M6" s="81"/>
      <c r="N6" s="81"/>
      <c r="O6" s="82"/>
    </row>
    <row r="7" spans="1:15" ht="22.05" customHeight="1">
      <c r="A7" s="63" t="s">
        <v>241</v>
      </c>
      <c r="B7" s="64"/>
      <c r="C7" s="64" t="s">
        <v>242</v>
      </c>
      <c r="D7" s="64"/>
      <c r="E7" s="64"/>
      <c r="F7" s="64"/>
      <c r="G7" s="64"/>
      <c r="H7" s="64"/>
      <c r="I7" s="64" t="s">
        <v>243</v>
      </c>
      <c r="J7" s="64"/>
      <c r="K7" s="64"/>
      <c r="L7" s="64"/>
      <c r="M7" s="64"/>
      <c r="N7" s="64"/>
      <c r="O7" s="65"/>
    </row>
    <row r="8" spans="1:15" ht="30" customHeight="1">
      <c r="A8" s="2" t="s">
        <v>134</v>
      </c>
      <c r="B8" s="3" t="s">
        <v>244</v>
      </c>
      <c r="C8" s="3" t="str">
        <f>'04 Piezas'!A9</f>
        <v>Toalla facial</v>
      </c>
      <c r="D8" s="3" t="str">
        <f>'04 Piezas'!A10</f>
        <v>Toalla corporal</v>
      </c>
      <c r="E8" s="3" t="str">
        <f>'04 Piezas'!A11</f>
        <v>Cubrecamilla</v>
      </c>
      <c r="F8" s="3" t="str">
        <f>'04 Piezas'!A12</f>
        <v>Bata</v>
      </c>
      <c r="G8" s="3" t="str">
        <f>'04 Piezas'!A13</f>
        <v>Sábana</v>
      </c>
      <c r="H8" s="3" t="str">
        <f>'04 Piezas'!A14</f>
        <v>Turbante</v>
      </c>
      <c r="I8" s="3" t="s">
        <v>245</v>
      </c>
      <c r="J8" s="3" t="s">
        <v>246</v>
      </c>
      <c r="K8" s="3" t="s">
        <v>247</v>
      </c>
      <c r="L8" s="3" t="s">
        <v>248</v>
      </c>
      <c r="M8" s="3" t="s">
        <v>249</v>
      </c>
      <c r="N8" s="3" t="s">
        <v>142</v>
      </c>
      <c r="O8" s="4" t="s">
        <v>66</v>
      </c>
    </row>
    <row r="9" spans="1:15" ht="25.95" customHeight="1">
      <c r="A9" s="22" t="s">
        <v>250</v>
      </c>
      <c r="B9" s="28">
        <v>65</v>
      </c>
      <c r="C9" s="50">
        <v>1</v>
      </c>
      <c r="D9" s="50">
        <v>2</v>
      </c>
      <c r="E9" s="50">
        <v>1</v>
      </c>
      <c r="F9" s="50">
        <v>0</v>
      </c>
      <c r="G9" s="50">
        <v>0</v>
      </c>
      <c r="H9" s="34">
        <v>0</v>
      </c>
      <c r="I9" s="29">
        <f>IF(A9="","",IF($D$17&lt;&gt;"Datos completos","",C9*'04 Piezas'!$G$9+D9*'04 Piezas'!$G$10+E9*'04 Piezas'!$G$11+F9*'04 Piezas'!$G$12+G9*'04 Piezas'!$G$13+H9*'04 Piezas'!$G$14))</f>
        <v>3.2299999999999995</v>
      </c>
      <c r="J9" s="30">
        <f>IF(A9="","",IF($D$17&lt;&gt;"Datos completos","",C9*'04 Piezas'!$I$9+D9*'04 Piezas'!$I$10+E9*'04 Piezas'!$I$11+F9*'04 Piezas'!$I$12+G9*'04 Piezas'!$I$13+H9*'04 Piezas'!$I$14))</f>
        <v>3.44</v>
      </c>
      <c r="K9" s="25">
        <f t="shared" ref="K9:K16" si="0">IF(OR(A9="",I9="",J9=""),"",J9-I9)</f>
        <v>0.21000000000000041</v>
      </c>
      <c r="L9" s="39">
        <f t="shared" ref="L9:L16" si="1">IF(OR(A9="",B9="",B9&lt;=0,I9=""),"",I9/B9)</f>
        <v>4.9692307692307688E-2</v>
      </c>
      <c r="M9" s="40">
        <f t="shared" ref="M9:M16" si="2">IF(OR(A9="",B9="",B9&lt;=0,J9=""),"",J9/B9)</f>
        <v>5.292307692307692E-2</v>
      </c>
      <c r="N9" s="45">
        <v>100</v>
      </c>
      <c r="O9" s="25">
        <f t="shared" ref="O9:O16" si="3">IF(OR(A9="",K9="",N9=""),"",K9*N9)</f>
        <v>21.000000000000043</v>
      </c>
    </row>
    <row r="10" spans="1:15" ht="25.95" customHeight="1">
      <c r="A10" s="23" t="s">
        <v>251</v>
      </c>
      <c r="B10" s="31">
        <v>55</v>
      </c>
      <c r="C10" s="51">
        <v>3</v>
      </c>
      <c r="D10" s="51">
        <v>1</v>
      </c>
      <c r="E10" s="51">
        <v>1</v>
      </c>
      <c r="F10" s="51">
        <v>0</v>
      </c>
      <c r="G10" s="51">
        <v>0</v>
      </c>
      <c r="H10" s="35">
        <v>0</v>
      </c>
      <c r="I10" s="32">
        <f>IF(A10="","",IF($D$17&lt;&gt;"Datos completos","",C10*'04 Piezas'!$G$9+D10*'04 Piezas'!$G$10+E10*'04 Piezas'!$G$11+F10*'04 Piezas'!$G$12+G10*'04 Piezas'!$G$13+H10*'04 Piezas'!$G$14))</f>
        <v>2.7399999999999998</v>
      </c>
      <c r="J10" s="33">
        <f>IF(A10="","",IF($D$17&lt;&gt;"Datos completos","",C10*'04 Piezas'!$I$9+D10*'04 Piezas'!$I$10+E10*'04 Piezas'!$I$11+F10*'04 Piezas'!$I$12+G10*'04 Piezas'!$I$13+H10*'04 Piezas'!$I$14))</f>
        <v>2.92</v>
      </c>
      <c r="K10" s="26">
        <f t="shared" si="0"/>
        <v>0.18000000000000016</v>
      </c>
      <c r="L10" s="41">
        <f t="shared" si="1"/>
        <v>4.9818181818181817E-2</v>
      </c>
      <c r="M10" s="42">
        <f t="shared" si="2"/>
        <v>5.3090909090909091E-2</v>
      </c>
      <c r="N10" s="46">
        <v>120</v>
      </c>
      <c r="O10" s="26">
        <f t="shared" si="3"/>
        <v>21.600000000000019</v>
      </c>
    </row>
    <row r="11" spans="1:15" ht="25.95" customHeight="1">
      <c r="A11" s="23" t="s">
        <v>252</v>
      </c>
      <c r="B11" s="31">
        <v>80</v>
      </c>
      <c r="C11" s="51">
        <v>2</v>
      </c>
      <c r="D11" s="51">
        <v>3</v>
      </c>
      <c r="E11" s="51">
        <v>1</v>
      </c>
      <c r="F11" s="51">
        <v>1</v>
      </c>
      <c r="G11" s="51">
        <v>0</v>
      </c>
      <c r="H11" s="35">
        <v>0</v>
      </c>
      <c r="I11" s="32">
        <f>IF(A11="","",IF($D$17&lt;&gt;"Datos completos","",C11*'04 Piezas'!$G$9+D11*'04 Piezas'!$G$10+E11*'04 Piezas'!$G$11+F11*'04 Piezas'!$G$12+G11*'04 Piezas'!$G$13+H11*'04 Piezas'!$G$14))</f>
        <v>6.3199999999999994</v>
      </c>
      <c r="J11" s="33">
        <f>IF(A11="","",IF($D$17&lt;&gt;"Datos completos","",C11*'04 Piezas'!$I$9+D11*'04 Piezas'!$I$10+E11*'04 Piezas'!$I$11+F11*'04 Piezas'!$I$12+G11*'04 Piezas'!$I$13+H11*'04 Piezas'!$I$14))</f>
        <v>6.73</v>
      </c>
      <c r="K11" s="26">
        <f t="shared" si="0"/>
        <v>0.41000000000000103</v>
      </c>
      <c r="L11" s="41">
        <f t="shared" si="1"/>
        <v>7.8999999999999987E-2</v>
      </c>
      <c r="M11" s="42">
        <f t="shared" si="2"/>
        <v>8.4125000000000005E-2</v>
      </c>
      <c r="N11" s="46">
        <v>200</v>
      </c>
      <c r="O11" s="26">
        <f t="shared" si="3"/>
        <v>82.000000000000199</v>
      </c>
    </row>
    <row r="12" spans="1:15" ht="25.95" customHeight="1">
      <c r="A12" s="23"/>
      <c r="B12" s="31"/>
      <c r="C12" s="51"/>
      <c r="D12" s="51"/>
      <c r="E12" s="51"/>
      <c r="F12" s="51"/>
      <c r="G12" s="51"/>
      <c r="H12" s="35"/>
      <c r="I12" s="32" t="str">
        <f>IF(A12="","",IF($D$17&lt;&gt;"Datos completos","",C12*'04 Piezas'!$G$9+D12*'04 Piezas'!$G$10+E12*'04 Piezas'!$G$11+F12*'04 Piezas'!$G$12+G12*'04 Piezas'!$G$13+H12*'04 Piezas'!$G$14))</f>
        <v/>
      </c>
      <c r="J12" s="33" t="str">
        <f>IF(A12="","",IF($D$17&lt;&gt;"Datos completos","",C12*'04 Piezas'!$I$9+D12*'04 Piezas'!$I$10+E12*'04 Piezas'!$I$11+F12*'04 Piezas'!$I$12+G12*'04 Piezas'!$I$13+H12*'04 Piezas'!$I$14))</f>
        <v/>
      </c>
      <c r="K12" s="26" t="str">
        <f t="shared" si="0"/>
        <v/>
      </c>
      <c r="L12" s="41" t="str">
        <f t="shared" si="1"/>
        <v/>
      </c>
      <c r="M12" s="42" t="str">
        <f t="shared" si="2"/>
        <v/>
      </c>
      <c r="N12" s="46"/>
      <c r="O12" s="26" t="str">
        <f t="shared" si="3"/>
        <v/>
      </c>
    </row>
    <row r="13" spans="1:15" ht="25.95" customHeight="1">
      <c r="A13" s="23"/>
      <c r="B13" s="31"/>
      <c r="C13" s="51"/>
      <c r="D13" s="51"/>
      <c r="E13" s="51"/>
      <c r="F13" s="51"/>
      <c r="G13" s="51"/>
      <c r="H13" s="35"/>
      <c r="I13" s="32" t="str">
        <f>IF(A13="","",IF($D$17&lt;&gt;"Datos completos","",C13*'04 Piezas'!$G$9+D13*'04 Piezas'!$G$10+E13*'04 Piezas'!$G$11+F13*'04 Piezas'!$G$12+G13*'04 Piezas'!$G$13+H13*'04 Piezas'!$G$14))</f>
        <v/>
      </c>
      <c r="J13" s="33" t="str">
        <f>IF(A13="","",IF($D$17&lt;&gt;"Datos completos","",C13*'04 Piezas'!$I$9+D13*'04 Piezas'!$I$10+E13*'04 Piezas'!$I$11+F13*'04 Piezas'!$I$12+G13*'04 Piezas'!$I$13+H13*'04 Piezas'!$I$14))</f>
        <v/>
      </c>
      <c r="K13" s="26" t="str">
        <f t="shared" si="0"/>
        <v/>
      </c>
      <c r="L13" s="41" t="str">
        <f t="shared" si="1"/>
        <v/>
      </c>
      <c r="M13" s="42" t="str">
        <f t="shared" si="2"/>
        <v/>
      </c>
      <c r="N13" s="46"/>
      <c r="O13" s="26" t="str">
        <f t="shared" si="3"/>
        <v/>
      </c>
    </row>
    <row r="14" spans="1:15" ht="25.95" customHeight="1">
      <c r="A14" s="23"/>
      <c r="B14" s="31"/>
      <c r="C14" s="51"/>
      <c r="D14" s="51"/>
      <c r="E14" s="51"/>
      <c r="F14" s="51"/>
      <c r="G14" s="51"/>
      <c r="H14" s="35"/>
      <c r="I14" s="32" t="str">
        <f>IF(A14="","",IF($D$17&lt;&gt;"Datos completos","",C14*'04 Piezas'!$G$9+D14*'04 Piezas'!$G$10+E14*'04 Piezas'!$G$11+F14*'04 Piezas'!$G$12+G14*'04 Piezas'!$G$13+H14*'04 Piezas'!$G$14))</f>
        <v/>
      </c>
      <c r="J14" s="33" t="str">
        <f>IF(A14="","",IF($D$17&lt;&gt;"Datos completos","",C14*'04 Piezas'!$I$9+D14*'04 Piezas'!$I$10+E14*'04 Piezas'!$I$11+F14*'04 Piezas'!$I$12+G14*'04 Piezas'!$I$13+H14*'04 Piezas'!$I$14))</f>
        <v/>
      </c>
      <c r="K14" s="26" t="str">
        <f t="shared" si="0"/>
        <v/>
      </c>
      <c r="L14" s="41" t="str">
        <f t="shared" si="1"/>
        <v/>
      </c>
      <c r="M14" s="42" t="str">
        <f t="shared" si="2"/>
        <v/>
      </c>
      <c r="N14" s="46"/>
      <c r="O14" s="26" t="str">
        <f t="shared" si="3"/>
        <v/>
      </c>
    </row>
    <row r="15" spans="1:15" ht="25.95" customHeight="1">
      <c r="A15" s="23"/>
      <c r="B15" s="31"/>
      <c r="C15" s="51"/>
      <c r="D15" s="51"/>
      <c r="E15" s="51"/>
      <c r="F15" s="51"/>
      <c r="G15" s="51"/>
      <c r="H15" s="35"/>
      <c r="I15" s="32" t="str">
        <f>IF(A15="","",IF($D$17&lt;&gt;"Datos completos","",C15*'04 Piezas'!$G$9+D15*'04 Piezas'!$G$10+E15*'04 Piezas'!$G$11+F15*'04 Piezas'!$G$12+G15*'04 Piezas'!$G$13+H15*'04 Piezas'!$G$14))</f>
        <v/>
      </c>
      <c r="J15" s="33" t="str">
        <f>IF(A15="","",IF($D$17&lt;&gt;"Datos completos","",C15*'04 Piezas'!$I$9+D15*'04 Piezas'!$I$10+E15*'04 Piezas'!$I$11+F15*'04 Piezas'!$I$12+G15*'04 Piezas'!$I$13+H15*'04 Piezas'!$I$14))</f>
        <v/>
      </c>
      <c r="K15" s="26" t="str">
        <f t="shared" si="0"/>
        <v/>
      </c>
      <c r="L15" s="41" t="str">
        <f t="shared" si="1"/>
        <v/>
      </c>
      <c r="M15" s="42" t="str">
        <f t="shared" si="2"/>
        <v/>
      </c>
      <c r="N15" s="46"/>
      <c r="O15" s="26" t="str">
        <f t="shared" si="3"/>
        <v/>
      </c>
    </row>
    <row r="16" spans="1:15" ht="25.95" customHeight="1">
      <c r="A16" s="24"/>
      <c r="B16" s="36"/>
      <c r="C16" s="52"/>
      <c r="D16" s="52"/>
      <c r="E16" s="52"/>
      <c r="F16" s="52"/>
      <c r="G16" s="52"/>
      <c r="H16" s="53"/>
      <c r="I16" s="37" t="str">
        <f>IF(A16="","",IF($D$17&lt;&gt;"Datos completos","",C16*'04 Piezas'!$G$9+D16*'04 Piezas'!$G$10+E16*'04 Piezas'!$G$11+F16*'04 Piezas'!$G$12+G16*'04 Piezas'!$G$13+H16*'04 Piezas'!$G$14))</f>
        <v/>
      </c>
      <c r="J16" s="38" t="str">
        <f>IF(A16="","",IF($D$17&lt;&gt;"Datos completos","",C16*'04 Piezas'!$I$9+D16*'04 Piezas'!$I$10+E16*'04 Piezas'!$I$11+F16*'04 Piezas'!$I$12+G16*'04 Piezas'!$I$13+H16*'04 Piezas'!$I$14))</f>
        <v/>
      </c>
      <c r="K16" s="27" t="str">
        <f t="shared" si="0"/>
        <v/>
      </c>
      <c r="L16" s="43" t="str">
        <f t="shared" si="1"/>
        <v/>
      </c>
      <c r="M16" s="44" t="str">
        <f t="shared" si="2"/>
        <v/>
      </c>
      <c r="N16" s="47"/>
      <c r="O16" s="27" t="str">
        <f t="shared" si="3"/>
        <v/>
      </c>
    </row>
    <row r="17" spans="1:15">
      <c r="A17" s="83" t="s">
        <v>219</v>
      </c>
      <c r="B17" s="84"/>
      <c r="C17" s="84"/>
      <c r="D17" s="84" t="str">
        <f>IF('03 Costos por kg'!$M$21&lt;&gt;"Datos completos","Revisa la hoja 03",IF('04 Piezas'!$D$16&lt;&gt;"Datos completos","Revisa la hoja 04",IF(COUNTA(A9:A16)=0,"Agrega al menos un tratamiento",IF(OR(AND(A9="",COUNTA(B9:H9)+COUNTA(N9)&gt;0),AND(A9&lt;&gt;"",OR(B9="",B9&lt;=0,N9="",N9&lt;0,SUM(C9:H9)&lt;=0,AND(C9&gt;0,$C$8=""),AND(D9&gt;0,$D$8=""),AND(E9&gt;0,$E$8=""),AND(F9&gt;0,$F$8=""),AND(G9&gt;0,$G$8=""),AND(H9&gt;0,$H$8=""))),AND(A10="",COUNTA(B10:H10)+COUNTA(N10)&gt;0),AND(A10&lt;&gt;"",OR(B10="",B10&lt;=0,N10="",N10&lt;0,SUM(C10:H10)&lt;=0,AND(C10&gt;0,$C$8=""),AND(D10&gt;0,$D$8=""),AND(E10&gt;0,$E$8=""),AND(F10&gt;0,$F$8=""),AND(G10&gt;0,$G$8=""),AND(H10&gt;0,$H$8=""))),AND(A11="",COUNTA(B11:H11)+COUNTA(N11)&gt;0),AND(A11&lt;&gt;"",OR(B11="",B11&lt;=0,N11="",N11&lt;0,SUM(C11:H11)&lt;=0,AND(C11&gt;0,$C$8=""),AND(D11&gt;0,$D$8=""),AND(E11&gt;0,$E$8=""),AND(F11&gt;0,$F$8=""),AND(G11&gt;0,$G$8=""),AND(H11&gt;0,$H$8=""))),AND(A12="",COUNTA(B12:H12)+COUNTA(N12)&gt;0),AND(A12&lt;&gt;"",OR(B12="",B12&lt;=0,N12="",N12&lt;0,SUM(C12:H12)&lt;=0,AND(C12&gt;0,$C$8=""),AND(D12&gt;0,$D$8=""),AND(E12&gt;0,$E$8=""),AND(F12&gt;0,$F$8=""),AND(G12&gt;0,$G$8=""),AND(H12&gt;0,$H$8=""))),AND(A13="",COUNTA(B13:H13)+COUNTA(N13)&gt;0),AND(A13&lt;&gt;"",OR(B13="",B13&lt;=0,N13="",N13&lt;0,SUM(C13:H13)&lt;=0,AND(C13&gt;0,$C$8=""),AND(D13&gt;0,$D$8=""),AND(E13&gt;0,$E$8=""),AND(F13&gt;0,$F$8=""),AND(G13&gt;0,$G$8=""),AND(H13&gt;0,$H$8=""))),AND(A14="",COUNTA(B14:H14)+COUNTA(N14)&gt;0),AND(A14&lt;&gt;"",OR(B14="",B14&lt;=0,N14="",N14&lt;0,SUM(C14:H14)&lt;=0,AND(C14&gt;0,$C$8=""),AND(D14&gt;0,$D$8=""),AND(E14&gt;0,$E$8=""),AND(F14&gt;0,$F$8=""),AND(G14&gt;0,$G$8=""),AND(H14&gt;0,$H$8=""))),AND(A15="",COUNTA(B15:H15)+COUNTA(N15)&gt;0),AND(A15&lt;&gt;"",OR(B15="",B15&lt;=0,N15="",N15&lt;0,SUM(C15:H15)&lt;=0,AND(C15&gt;0,$C$8=""),AND(D15&gt;0,$D$8=""),AND(E15&gt;0,$E$8=""),AND(F15&gt;0,$F$8=""),AND(G15&gt;0,$G$8=""),AND(H15&gt;0,$H$8=""))),AND(A16="",COUNTA(B16:H16)+COUNTA(N16)&gt;0),AND(A16&lt;&gt;"",OR(B16="",B16&lt;=0,N16="",N16&lt;0,SUM(C16:H16)&lt;=0,AND(C16&gt;0,$C$8=""),AND(D16&gt;0,$D$8=""),AND(E16&gt;0,$E$8=""),AND(F16&gt;0,$F$8=""),AND(G16&gt;0,$G$8=""),AND(H16&gt;0,$H$8="")))),"Revisa nombre, precio, piezas o volumen","Datos completos"))))</f>
        <v>Datos completos</v>
      </c>
      <c r="E17" s="84"/>
      <c r="F17" s="84"/>
      <c r="G17" s="84"/>
      <c r="H17" s="84"/>
      <c r="I17" s="84"/>
      <c r="J17" s="84"/>
      <c r="K17" s="84"/>
      <c r="L17" s="84"/>
      <c r="M17" s="84"/>
      <c r="N17" s="84"/>
      <c r="O17" s="85"/>
    </row>
    <row r="18" spans="1:15" ht="24" customHeight="1">
      <c r="A18" s="56" t="s">
        <v>253</v>
      </c>
      <c r="B18" s="56"/>
      <c r="C18" s="56"/>
      <c r="D18" s="56"/>
      <c r="E18" s="56"/>
      <c r="F18" s="56"/>
      <c r="G18" s="56"/>
      <c r="H18" s="56"/>
      <c r="I18" s="56"/>
      <c r="J18" s="56"/>
      <c r="K18" s="56"/>
      <c r="L18" s="56"/>
      <c r="M18" s="56"/>
      <c r="N18" s="56"/>
      <c r="O18" s="56"/>
    </row>
    <row r="19" spans="1:15" ht="28.05" customHeight="1">
      <c r="A19" s="66" t="s">
        <v>254</v>
      </c>
      <c r="B19" s="74"/>
      <c r="C19" s="74"/>
      <c r="D19" s="74"/>
      <c r="E19" s="74"/>
      <c r="F19" s="74"/>
      <c r="G19" s="74"/>
      <c r="H19" s="74"/>
      <c r="I19" s="74"/>
      <c r="J19" s="74"/>
      <c r="K19" s="74"/>
      <c r="L19" s="74"/>
      <c r="M19" s="74"/>
      <c r="N19" s="74"/>
      <c r="O19" s="67"/>
    </row>
    <row r="20" spans="1:15" ht="28.05" customHeight="1">
      <c r="A20" s="68"/>
      <c r="B20" s="75"/>
      <c r="C20" s="75"/>
      <c r="D20" s="75"/>
      <c r="E20" s="75"/>
      <c r="F20" s="75"/>
      <c r="G20" s="75"/>
      <c r="H20" s="75"/>
      <c r="I20" s="75"/>
      <c r="J20" s="75"/>
      <c r="K20" s="75"/>
      <c r="L20" s="75"/>
      <c r="M20" s="75"/>
      <c r="N20" s="75"/>
      <c r="O20" s="69"/>
    </row>
    <row r="21" spans="1:15" ht="28.05" customHeight="1">
      <c r="A21" s="70"/>
      <c r="B21" s="76"/>
      <c r="C21" s="76"/>
      <c r="D21" s="76"/>
      <c r="E21" s="76"/>
      <c r="F21" s="76"/>
      <c r="G21" s="76"/>
      <c r="H21" s="76"/>
      <c r="I21" s="76"/>
      <c r="J21" s="76"/>
      <c r="K21" s="76"/>
      <c r="L21" s="76"/>
      <c r="M21" s="76"/>
      <c r="N21" s="76"/>
      <c r="O21" s="71"/>
    </row>
  </sheetData>
  <mergeCells count="18">
    <mergeCell ref="A18:O18"/>
    <mergeCell ref="A19:O21"/>
    <mergeCell ref="A2:C2"/>
    <mergeCell ref="D2:F2"/>
    <mergeCell ref="G2:I2"/>
    <mergeCell ref="A7:B7"/>
    <mergeCell ref="C7:H7"/>
    <mergeCell ref="I7:O7"/>
    <mergeCell ref="J6:O6"/>
    <mergeCell ref="A17:C17"/>
    <mergeCell ref="D17:O17"/>
    <mergeCell ref="A1:O1"/>
    <mergeCell ref="A3:O3"/>
    <mergeCell ref="A5:B5"/>
    <mergeCell ref="D5:E5"/>
    <mergeCell ref="G5:H5"/>
    <mergeCell ref="J5:M5"/>
    <mergeCell ref="N5:O5"/>
  </mergeCells>
  <conditionalFormatting sqref="D17">
    <cfRule type="expression" dxfId="2" priority="4">
      <formula>$D$17="Datos completos"</formula>
    </cfRule>
  </conditionalFormatting>
  <conditionalFormatting sqref="K9:K16">
    <cfRule type="cellIs" dxfId="1" priority="1" operator="greaterThan">
      <formula>0</formula>
    </cfRule>
    <cfRule type="cellIs" dxfId="0" priority="2" operator="lessThan">
      <formula>0</formula>
    </cfRule>
  </conditionalFormatting>
  <conditionalFormatting sqref="O9:O16">
    <cfRule type="dataBar" priority="3">
      <dataBar>
        <cfvo type="min"/>
        <cfvo type="max"/>
        <color rgb="FF254B76"/>
      </dataBar>
    </cfRule>
    <cfRule type="dataBar" priority="5">
      <dataBar>
        <cfvo type="min"/>
        <cfvo type="max"/>
        <color rgb="FF254B76"/>
      </dataBar>
      <extLst>
        <ext xmlns:x14="http://schemas.microsoft.com/office/spreadsheetml/2009/9/main" uri="{B025F937-C7B1-47D3-B67F-A62EFF666E3E}">
          <x14:id>{8541EE27-CBE7-62AF-CF01-38ED4947753E}</x14:id>
        </ext>
      </extLst>
    </cfRule>
  </conditionalFormatting>
  <dataValidations count="3">
    <dataValidation type="decimal" operator="greaterThan" allowBlank="1" showInputMessage="1" showErrorMessage="1" errorTitle="Precio no válido" error="Ingresa un precio mayor que cero." promptTitle="Precio del tratamiento" prompt="Ingresa un número mayor que cero en tu moneda local." sqref="B9:B16" xr:uid="{00000000-0002-0000-0400-000000000000}">
      <formula1>0</formula1>
    </dataValidation>
    <dataValidation type="whole" operator="greaterThanOrEqual" allowBlank="1" showInputMessage="1" showErrorMessage="1" errorTitle="Cantidad no válida" error="Ingresa un número entero mayor o igual que cero." promptTitle="Piezas por tratamiento" prompt="Escribe cuántas piezas de este tipo utiliza el servicio." sqref="C9:H16" xr:uid="{00000000-0002-0000-0400-000001000000}">
      <formula1>0</formula1>
    </dataValidation>
    <dataValidation type="whole" operator="greaterThanOrEqual" allowBlank="1" showErrorMessage="1" errorTitle="Volumen no válido" error="Ingresa un número entero mayor o igual que cero." sqref="N9:N16" xr:uid="{00000000-0002-0000-0400-000002000000}">
      <formula1>0</formula1>
    </dataValidation>
  </dataValidations>
  <pageMargins left="0.7" right="0.7" top="0.75" bottom="0.75" header="0.3" footer="0.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dataBar" id="{8541EE27-CBE7-62AF-CF01-38ED4947753E}">
            <x14:dataBar>
              <x14:cfvo type="min"/>
              <x14:cfvo type="max"/>
              <x14:negativeFillColor auto="1"/>
              <x14:axisColor auto="1"/>
            </x14:dataBar>
          </x14:cfRule>
          <xm:sqref>O9:O16</xm:sqref>
        </x14:conditionalFormatting>
      </x14:conditionalFormattings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5</vt:i4>
      </vt:variant>
    </vt:vector>
  </HeadingPairs>
  <TitlesOfParts>
    <vt:vector size="5" baseType="lpstr">
      <vt:lpstr>01 Instrucciones</vt:lpstr>
      <vt:lpstr>02 Glosario</vt:lpstr>
      <vt:lpstr>03 Costos por kg</vt:lpstr>
      <vt:lpstr>04 Piezas</vt:lpstr>
      <vt:lpstr>05 Tratamientos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Jairo Gelvez</cp:lastModifiedBy>
  <dcterms:modified xsi:type="dcterms:W3CDTF">2026-07-26T23:58:02Z</dcterms:modified>
</cp:coreProperties>
</file>