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929C7F1-BFA7-4A35-8903-DA2312F518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Factores" sheetId="3" r:id="rId3"/>
    <sheet name="4. Matriz FODA" sheetId="4" r:id="rId4"/>
    <sheet name="5. FODA cruzad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5" l="1"/>
  <c r="J20" i="5"/>
  <c r="F20" i="5"/>
  <c r="E20" i="5"/>
  <c r="K19" i="5"/>
  <c r="J19" i="5"/>
  <c r="F19" i="5"/>
  <c r="E19" i="5"/>
  <c r="K18" i="5"/>
  <c r="J18" i="5"/>
  <c r="F18" i="5"/>
  <c r="E18" i="5"/>
  <c r="K17" i="5"/>
  <c r="J17" i="5"/>
  <c r="F17" i="5"/>
  <c r="E17" i="5"/>
  <c r="J16" i="5"/>
  <c r="K16" i="5" s="1"/>
  <c r="F16" i="5"/>
  <c r="E16" i="5"/>
  <c r="J15" i="5"/>
  <c r="K15" i="5" s="1"/>
  <c r="F15" i="5"/>
  <c r="E15" i="5"/>
  <c r="J14" i="5"/>
  <c r="K14" i="5" s="1"/>
  <c r="F14" i="5"/>
  <c r="E14" i="5"/>
  <c r="J13" i="5"/>
  <c r="K13" i="5" s="1"/>
  <c r="F13" i="5"/>
  <c r="E13" i="5"/>
  <c r="J12" i="5"/>
  <c r="K12" i="5" s="1"/>
  <c r="F12" i="5"/>
  <c r="E12" i="5"/>
  <c r="J11" i="5"/>
  <c r="K11" i="5" s="1"/>
  <c r="F11" i="5"/>
  <c r="E11" i="5"/>
  <c r="J10" i="5"/>
  <c r="K10" i="5" s="1"/>
  <c r="F10" i="5"/>
  <c r="E10" i="5"/>
  <c r="J9" i="5"/>
  <c r="K9" i="5" s="1"/>
  <c r="F9" i="5"/>
  <c r="E9" i="5"/>
  <c r="F23" i="4"/>
  <c r="B23" i="4"/>
  <c r="F22" i="4"/>
  <c r="B22" i="4"/>
  <c r="F21" i="4"/>
  <c r="B21" i="4"/>
  <c r="F20" i="4"/>
  <c r="B20" i="4"/>
  <c r="F19" i="4"/>
  <c r="B19" i="4"/>
  <c r="F15" i="4"/>
  <c r="B15" i="4"/>
  <c r="F14" i="4"/>
  <c r="B14" i="4"/>
  <c r="F13" i="4"/>
  <c r="B13" i="4"/>
  <c r="F12" i="4"/>
  <c r="B12" i="4"/>
  <c r="F11" i="4"/>
  <c r="B11" i="4"/>
  <c r="E7" i="4"/>
  <c r="A7" i="4"/>
  <c r="L34" i="3"/>
  <c r="H34" i="3"/>
  <c r="I34" i="3" s="1"/>
  <c r="D34" i="3"/>
  <c r="A34" i="3"/>
  <c r="L33" i="3"/>
  <c r="H33" i="3"/>
  <c r="I33" i="3" s="1"/>
  <c r="D33" i="3"/>
  <c r="A33" i="3"/>
  <c r="L32" i="3"/>
  <c r="H32" i="3"/>
  <c r="I32" i="3" s="1"/>
  <c r="D32" i="3"/>
  <c r="A32" i="3"/>
  <c r="L31" i="3"/>
  <c r="H31" i="3"/>
  <c r="I31" i="3" s="1"/>
  <c r="D31" i="3"/>
  <c r="A31" i="3"/>
  <c r="L30" i="3"/>
  <c r="H30" i="3"/>
  <c r="I30" i="3" s="1"/>
  <c r="D30" i="3"/>
  <c r="A30" i="3"/>
  <c r="L29" i="3"/>
  <c r="H29" i="3"/>
  <c r="I29" i="3" s="1"/>
  <c r="D29" i="3"/>
  <c r="A29" i="3"/>
  <c r="L28" i="3"/>
  <c r="H28" i="3"/>
  <c r="I28" i="3" s="1"/>
  <c r="D28" i="3"/>
  <c r="A28" i="3"/>
  <c r="L27" i="3"/>
  <c r="H27" i="3"/>
  <c r="I27" i="3" s="1"/>
  <c r="D27" i="3"/>
  <c r="A27" i="3"/>
  <c r="L26" i="3"/>
  <c r="H26" i="3"/>
  <c r="I26" i="3" s="1"/>
  <c r="D26" i="3"/>
  <c r="A26" i="3"/>
  <c r="L25" i="3"/>
  <c r="H25" i="3"/>
  <c r="I25" i="3" s="1"/>
  <c r="D25" i="3"/>
  <c r="A25" i="3"/>
  <c r="L24" i="3"/>
  <c r="H24" i="3"/>
  <c r="I24" i="3" s="1"/>
  <c r="D24" i="3"/>
  <c r="A24" i="3"/>
  <c r="L23" i="3"/>
  <c r="H23" i="3"/>
  <c r="I23" i="3" s="1"/>
  <c r="D23" i="3"/>
  <c r="A23" i="3"/>
  <c r="L22" i="3"/>
  <c r="H22" i="3"/>
  <c r="I22" i="3" s="1"/>
  <c r="D22" i="3"/>
  <c r="A22" i="3"/>
  <c r="L21" i="3"/>
  <c r="H21" i="3"/>
  <c r="I21" i="3" s="1"/>
  <c r="D21" i="3"/>
  <c r="A21" i="3"/>
  <c r="L20" i="3"/>
  <c r="H20" i="3"/>
  <c r="I20" i="3" s="1"/>
  <c r="D20" i="3"/>
  <c r="A20" i="3"/>
  <c r="L19" i="3"/>
  <c r="H19" i="3"/>
  <c r="I19" i="3" s="1"/>
  <c r="D19" i="3"/>
  <c r="A19" i="3"/>
  <c r="L18" i="3"/>
  <c r="H18" i="3"/>
  <c r="I18" i="3" s="1"/>
  <c r="D18" i="3"/>
  <c r="A18" i="3"/>
  <c r="L17" i="3"/>
  <c r="H17" i="3"/>
  <c r="I17" i="3" s="1"/>
  <c r="D17" i="3"/>
  <c r="A17" i="3"/>
  <c r="L16" i="3"/>
  <c r="H16" i="3"/>
  <c r="I16" i="3" s="1"/>
  <c r="D16" i="3"/>
  <c r="A16" i="3"/>
  <c r="L15" i="3"/>
  <c r="H15" i="3"/>
  <c r="I15" i="3" s="1"/>
  <c r="D15" i="3"/>
  <c r="A15" i="3"/>
  <c r="L14" i="3"/>
  <c r="H14" i="3"/>
  <c r="I14" i="3" s="1"/>
  <c r="D14" i="3"/>
  <c r="A14" i="3"/>
  <c r="L13" i="3"/>
  <c r="H13" i="3"/>
  <c r="I13" i="3" s="1"/>
  <c r="D13" i="3"/>
  <c r="A13" i="3"/>
  <c r="L12" i="3"/>
  <c r="H12" i="3"/>
  <c r="I12" i="3" s="1"/>
  <c r="D12" i="3"/>
  <c r="A12" i="3"/>
  <c r="L11" i="3"/>
  <c r="H11" i="3"/>
  <c r="I11" i="3" s="1"/>
  <c r="D11" i="3"/>
  <c r="A11" i="3"/>
  <c r="L10" i="3"/>
  <c r="H10" i="3"/>
  <c r="D10" i="3"/>
  <c r="A10" i="3"/>
  <c r="H12" i="4" l="1"/>
  <c r="D12" i="4"/>
  <c r="D21" i="4"/>
  <c r="H21" i="4"/>
  <c r="D13" i="4"/>
  <c r="D22" i="4"/>
  <c r="H13" i="4"/>
  <c r="H22" i="4"/>
  <c r="G7" i="4"/>
  <c r="I10" i="3"/>
  <c r="C7" i="4" s="1"/>
  <c r="D19" i="4"/>
  <c r="H19" i="4"/>
  <c r="A8" i="4"/>
  <c r="D11" i="4"/>
  <c r="D14" i="4"/>
  <c r="D20" i="4"/>
  <c r="D23" i="4"/>
  <c r="H11" i="4"/>
  <c r="H14" i="4"/>
  <c r="H20" i="4"/>
  <c r="H23" i="4"/>
  <c r="D15" i="4"/>
  <c r="H15" i="4"/>
</calcChain>
</file>

<file path=xl/sharedStrings.xml><?xml version="1.0" encoding="utf-8"?>
<sst xmlns="http://schemas.openxmlformats.org/spreadsheetml/2006/main" count="369" uniqueCount="275">
  <si>
    <t>Plantilla de matriz FODA para pymes</t>
  </si>
  <si>
    <t>Versión básica–intermedia. Incluye captura con evidencia, priorización, matriz visual y cruce FO, FA, DO y DA.</t>
  </si>
  <si>
    <t>Navega con las pestañas inferiores: Instrucciones → Glosario → Factores → Matriz FODA → FODA cruzado</t>
  </si>
  <si>
    <t>Cómo usar la plantilla</t>
  </si>
  <si>
    <t>Paso</t>
  </si>
  <si>
    <t>Qué debes hacer</t>
  </si>
  <si>
    <t>Resultado esperado</t>
  </si>
  <si>
    <t>1</t>
  </si>
  <si>
    <t>Lee esta hoja y consulta el glosario antes de editar. Usa las pestañas inferiores para avanzar.</t>
  </si>
  <si>
    <t>Comprenderás el flujo y los términos.</t>
  </si>
  <si>
    <t>2</t>
  </si>
  <si>
    <t>En “3. Factores”, sustituye el ejemplo por la información de un solo negocio, área o decisión.</t>
  </si>
  <si>
    <t>Obtendrás una lista propia de factores.</t>
  </si>
  <si>
    <t>3</t>
  </si>
  <si>
    <t>Asigna impacto y urgencia de 1 a 5. El puntaje, la prioridad, el tipo y el ID se calculan automáticamente.</t>
  </si>
  <si>
    <t>Factores priorizados de forma consistente.</t>
  </si>
  <si>
    <t>4</t>
  </si>
  <si>
    <t>Marca “Sí” en los factores que quieres mostrar y asigna un “Orden en la matriz” único de 1 a 5 dentro de cada categoría.</t>
  </si>
  <si>
    <t>Matriz visual actualizada sin duplicados.</t>
  </si>
  <si>
    <t>5</t>
  </si>
  <si>
    <t>En “5. FODA cruzado”, selecciona un factor interno y uno externo. Revisa la columna “Validación del cruce”.</t>
  </si>
  <si>
    <t>Combinaciones FO, FA, DO y DA coherentes.</t>
  </si>
  <si>
    <t>6</t>
  </si>
  <si>
    <t>Valora impacto y esfuerzo de cada alternativa. La decisión inicial se calcula con la regla explicada abajo.</t>
  </si>
  <si>
    <t>Hasta tres alternativas listas para evaluar.</t>
  </si>
  <si>
    <t>Qué puedes editar y qué no debes modificar</t>
  </si>
  <si>
    <t>Hoja</t>
  </si>
  <si>
    <t>Celdas editables</t>
  </si>
  <si>
    <t>Celdas calculadas</t>
  </si>
  <si>
    <t>3. Factores</t>
  </si>
  <si>
    <t>A6:C6, D6:H6, I6:M6; B10:C34, E10:G34 y J10:K34</t>
  </si>
  <si>
    <t>A, D, H, I, L y M desde la fila 10. Excel mostrará una alerta si intentas editarlas.</t>
  </si>
  <si>
    <t>4. Matriz FODA</t>
  </si>
  <si>
    <t>No requiere captura.</t>
  </si>
  <si>
    <t>La hoja está bloqueada mediante alertas de validación para evitar cambios accidentales.</t>
  </si>
  <si>
    <t>5. FODA cruzado</t>
  </si>
  <si>
    <t>B9:D20, G9:I20 y B25:K27</t>
  </si>
  <si>
    <t>E, F, J, K y las columnas auxiliares M:N. Excel mostrará una alerta si intentas editarlas.</t>
  </si>
  <si>
    <t>Escala de impacto y urgencia</t>
  </si>
  <si>
    <t>Valor</t>
  </si>
  <si>
    <t>Impacto</t>
  </si>
  <si>
    <t>Urgencia</t>
  </si>
  <si>
    <t>Efecto mínimo o poco relevante.</t>
  </si>
  <si>
    <t>Puede esperar sin consecuencias importantes.</t>
  </si>
  <si>
    <t>Efecto bajo y localizado.</t>
  </si>
  <si>
    <t>Conviene revisarlo más adelante.</t>
  </si>
  <si>
    <t>Efecto medio sobre ventas, costos u operación.</t>
  </si>
  <si>
    <t>Debe atenderse en el periodo analizado.</t>
  </si>
  <si>
    <t>Efecto alto sobre resultados o capacidad.</t>
  </si>
  <si>
    <t>Requiere atención próxima.</t>
  </si>
  <si>
    <t>Efecto crítico o decisivo.</t>
  </si>
  <si>
    <t>Exige atención inmediata o muy pronta.</t>
  </si>
  <si>
    <t>Reglas automáticas de la plantilla</t>
  </si>
  <si>
    <t>Puntaje del factor</t>
  </si>
  <si>
    <t>Impacto × urgencia.</t>
  </si>
  <si>
    <t>Alta: 16–25; media: 8–15; baja: 1–7.</t>
  </si>
  <si>
    <t>Balance de alternativa</t>
  </si>
  <si>
    <t>Impacto − esfuerzo.</t>
  </si>
  <si>
    <t>Un balance negativo indica que el esfuerzo supera al impacto.</t>
  </si>
  <si>
    <t>Decisión inicial</t>
  </si>
  <si>
    <t>Priorizar: impacto ≥ 4 y balance ≥ 1.</t>
  </si>
  <si>
    <t>Evaluar: impacto ≥ 3 y balance ≥ 0. En los demás casos: posponer.</t>
  </si>
  <si>
    <t>Límite de selección</t>
  </si>
  <si>
    <t>Máximo cinco factores por categoría.</t>
  </si>
  <si>
    <t>La hoja 4 muestra hasta cinco fortalezas, oportunidades, debilidades y amenazas.</t>
  </si>
  <si>
    <t>Cómo borrar el ejemplo sin dañar la plantilla</t>
  </si>
  <si>
    <t>1.</t>
  </si>
  <si>
    <t>Guarda una copia original antes de comenzar.</t>
  </si>
  <si>
    <t>2.</t>
  </si>
  <si>
    <t>En “3. Factores”, borra únicamente las celdas azules. No elimines filas, columnas ni encabezados.</t>
  </si>
  <si>
    <t>3.</t>
  </si>
  <si>
    <t>En “5. FODA cruzado”, borra únicamente las celdas azules. Las preguntas, validaciones, balances y decisiones son automáticas.</t>
  </si>
  <si>
    <t>4.</t>
  </si>
  <si>
    <t>Sustituye el ejemplo por un solo negocio, área o decisión y mantén el mismo alcance en todas las hojas.</t>
  </si>
  <si>
    <t>5.</t>
  </si>
  <si>
    <t>La capacidad es de 25 factores y 12 cruces. Si necesitas más, conserva esta versión y amplía una copia.</t>
  </si>
  <si>
    <t>Validaciones rápidas antes de usar el resultado</t>
  </si>
  <si>
    <t>✓</t>
  </si>
  <si>
    <t>Cada factor describe una situación concreta y contiene evidencia.</t>
  </si>
  <si>
    <t>Fortalezas y debilidades son internas; oportunidades y amenazas son externas.</t>
  </si>
  <si>
    <t>No hay órdenes repetidos ni más de cinco factores seleccionados dentro de una categoría.</t>
  </si>
  <si>
    <t>Cada fila del FODA cruzado muestra “Correcto” en la validación.</t>
  </si>
  <si>
    <t>Las alternativas son pocas, específicas y todavía no se confunden con un plan de acción completo.</t>
  </si>
  <si>
    <t>Glosario de la plantilla</t>
  </si>
  <si>
    <t>Definiciones simples de todos los términos visibles en la plantilla.</t>
  </si>
  <si>
    <t>Término</t>
  </si>
  <si>
    <t>Definición</t>
  </si>
  <si>
    <t>Ejemplo breve</t>
  </si>
  <si>
    <t>Alcance</t>
  </si>
  <si>
    <t>Negocio, área, proyecto o decisión específica que será analizada.</t>
  </si>
  <si>
    <t>Ventas por WhatsApp durante seis meses.</t>
  </si>
  <si>
    <t>Alternativa</t>
  </si>
  <si>
    <t>Posible respuesta que surge al relacionar un factor interno con uno externo.</t>
  </si>
  <si>
    <t>Crear un formato único de pedidos.</t>
  </si>
  <si>
    <t>Amenaza</t>
  </si>
  <si>
    <t>Condición externa que puede afectar ventas, margen, operación o crecimiento.</t>
  </si>
  <si>
    <t>Aumento del precio de insumos.</t>
  </si>
  <si>
    <t>Análisis FODA</t>
  </si>
  <si>
    <t>Proceso de recopilar, clasificar, priorizar e interpretar factores.</t>
  </si>
  <si>
    <t>Revisar datos antes de completar la matriz.</t>
  </si>
  <si>
    <t>Balance</t>
  </si>
  <si>
    <t>Diferencia entre el impacto y el esfuerzo de una alternativa.</t>
  </si>
  <si>
    <t>Impacto 5 menos esfuerzo 2 = balance 3.</t>
  </si>
  <si>
    <t>Categoría</t>
  </si>
  <si>
    <t>Clasificación del factor como fortaleza, oportunidad, debilidad o amenaza.</t>
  </si>
  <si>
    <t>Debilidad.</t>
  </si>
  <si>
    <t>DA</t>
  </si>
  <si>
    <t>Cruce entre una debilidad y una amenaza para reducir exposición.</t>
  </si>
  <si>
    <t>Actualizar costos ante el alza de insumos.</t>
  </si>
  <si>
    <t>Debilidad</t>
  </si>
  <si>
    <t>Condición interna que limita resultados o aumenta vulnerabilidad.</t>
  </si>
  <si>
    <t>Pedidos registrados manualmente.</t>
  </si>
  <si>
    <t>Resultado automático que orienta si conviene priorizar, evaluar o posponer una alternativa.</t>
  </si>
  <si>
    <t>Priorizar.</t>
  </si>
  <si>
    <t>DO</t>
  </si>
  <si>
    <t>Cruce entre una debilidad y una oportunidad para mejorar una capacidad.</t>
  </si>
  <si>
    <t>Organizar pedidos para aprovechar WhatsApp.</t>
  </si>
  <si>
    <t>Esfuerzo</t>
  </si>
  <si>
    <t>Recursos, tiempo y dificultad requeridos para ejecutar una alternativa.</t>
  </si>
  <si>
    <t>Crear un formato tiene esfuerzo bajo.</t>
  </si>
  <si>
    <t>Estado del factor</t>
  </si>
  <si>
    <t>Revisión automática que alerta datos faltantes, órdenes duplicados o exceso de seleccionados.</t>
  </si>
  <si>
    <t>Revisa orden.</t>
  </si>
  <si>
    <t>Evidencia</t>
  </si>
  <si>
    <t>Dato, observación o hecho que respalda un factor.</t>
  </si>
  <si>
    <t>Ocho errores de pedido por cada cien.</t>
  </si>
  <si>
    <t>FA</t>
  </si>
  <si>
    <t>Cruce entre una fortaleza y una amenaza para proteger el negocio.</t>
  </si>
  <si>
    <t>Usar entregas tempranas frente a un competidor.</t>
  </si>
  <si>
    <t>Factor</t>
  </si>
  <si>
    <t>Situación interna o externa relevante para el análisis.</t>
  </si>
  <si>
    <t>Un proveedor abastece el producto principal.</t>
  </si>
  <si>
    <t>Factor externo</t>
  </si>
  <si>
    <t>Oportunidad o amenaza que proviene principalmente del mercado o del entorno.</t>
  </si>
  <si>
    <t>Nuevo competidor.</t>
  </si>
  <si>
    <t>Factor interno</t>
  </si>
  <si>
    <t>Fortaleza o debilidad que depende principalmente del negocio.</t>
  </si>
  <si>
    <t>Capacidad de producción.</t>
  </si>
  <si>
    <t>FO</t>
  </si>
  <si>
    <t>Cruce entre una fortaleza y una oportunidad para aprovechar crecimiento.</t>
  </si>
  <si>
    <t>Usar la reputación para vender a oficinas.</t>
  </si>
  <si>
    <t>Fortaleza</t>
  </si>
  <si>
    <t>Capacidad interna que ayuda a vender, operar, diferenciarse o proteger el margen.</t>
  </si>
  <si>
    <t>Producción disponible desde temprano.</t>
  </si>
  <si>
    <t>FODA cruzado</t>
  </si>
  <si>
    <t>Método que relaciona factores para formular alternativas FO, FA, DO y DA.</t>
  </si>
  <si>
    <t>Combinar reputación con demanda empresarial.</t>
  </si>
  <si>
    <t>ID</t>
  </si>
  <si>
    <t>Código automático que identifica cada factor según su categoría y orden de registro.</t>
  </si>
  <si>
    <t>F1, D1, O1 o A1.</t>
  </si>
  <si>
    <t>Magnitud del efecto positivo o negativo de un factor o alternativa.</t>
  </si>
  <si>
    <t>5 cuando puede cambiar de forma crítica el resultado.</t>
  </si>
  <si>
    <t>Incluir</t>
  </si>
  <si>
    <t>Campo que determina si un factor aparecerá en la matriz visual y en las listas del cruce.</t>
  </si>
  <si>
    <t>Sí.</t>
  </si>
  <si>
    <t>Matriz FODA</t>
  </si>
  <si>
    <t>Cuadro visual que organiza fortalezas, oportunidades, debilidades y amenazas.</t>
  </si>
  <si>
    <t>Los cuatro cuadrantes de la hoja 4.</t>
  </si>
  <si>
    <t>Orden en la matriz</t>
  </si>
  <si>
    <t>Posición de 1 a 5 que tendrá un factor dentro de su categoría.</t>
  </si>
  <si>
    <t>1 para mostrarlo primero.</t>
  </si>
  <si>
    <t>Oportunidad</t>
  </si>
  <si>
    <t>Condición externa favorable que el negocio podría aprovechar.</t>
  </si>
  <si>
    <t>Oficinas cercanas buscan desayunos.</t>
  </si>
  <si>
    <t>Periodo</t>
  </si>
  <si>
    <t>Horizonte temporal al que corresponde el análisis.</t>
  </si>
  <si>
    <t>Próximos seis meses.</t>
  </si>
  <si>
    <t>Pregunta del análisis</t>
  </si>
  <si>
    <t>Pregunta que delimita qué se analizará y con qué propósito.</t>
  </si>
  <si>
    <t>¿Qué limita las ventas digitales?</t>
  </si>
  <si>
    <t>Pregunta guía</t>
  </si>
  <si>
    <t>Pregunta automática que orienta la redacción de una alternativa según el cruce.</t>
  </si>
  <si>
    <t>¿Cómo usar una fortaleza para aprovechar una oportunidad?</t>
  </si>
  <si>
    <t>Prioridad</t>
  </si>
  <si>
    <t>Nivel calculado a partir del puntaje: alta, media o baja.</t>
  </si>
  <si>
    <t>Alta cuando el puntaje es 16 o más.</t>
  </si>
  <si>
    <t>Puntaje</t>
  </si>
  <si>
    <t>Resultado de multiplicar impacto por urgencia.</t>
  </si>
  <si>
    <t>5 × 4 = 20.</t>
  </si>
  <si>
    <t>Selección final</t>
  </si>
  <si>
    <t>Hasta tres alternativas elegidas para llevar al siguiente proceso.</t>
  </si>
  <si>
    <t>Actualizar costos antes del piloto.</t>
  </si>
  <si>
    <t>Siguiente paso</t>
  </si>
  <si>
    <t>Acción inmediata para validar o preparar una alternativa.</t>
  </si>
  <si>
    <t>Probar el formato durante una semana.</t>
  </si>
  <si>
    <t>Tipo</t>
  </si>
  <si>
    <t>Clasificación automática del factor como interno o externo.</t>
  </si>
  <si>
    <t>Interno.</t>
  </si>
  <si>
    <t>Qué tan pronto debe atenderse o aprovecharse un factor.</t>
  </si>
  <si>
    <t>5 cuando requiere atención inmediata.</t>
  </si>
  <si>
    <t>Validación del cruce</t>
  </si>
  <si>
    <t>Control automático que confirma si los factores corresponden al tipo FO, FA, DO o DA.</t>
  </si>
  <si>
    <t>Correcto.</t>
  </si>
  <si>
    <t>1. Captura y priorización de factores</t>
  </si>
  <si>
    <t>Ejemplo: panadería-cafetería “La Espiga Local”. Borra solo las celdas azules y sustituye los datos por los de tu negocio.</t>
  </si>
  <si>
    <t>Negocio / área: La Espiga Local</t>
  </si>
  <si>
    <t>La Espiga Local</t>
  </si>
  <si>
    <t>Pregunta del análisis: ¿Qué factores pueden impulsar o limitar las ventas de desayunos por WhatsApp sin reducir el margen ni afectar el servicio?</t>
  </si>
  <si>
    <t>¿Qué factores pueden impulsar o limitar las ventas de desayunos por WhatsApp sin reducir el margen ni afectar el servicio?</t>
  </si>
  <si>
    <t>Periodo: Próximos 6 meses</t>
  </si>
  <si>
    <t>Próximos 6 meses</t>
  </si>
  <si>
    <t>Celdas azules = captura. Celdas grises = cálculo automático. Máximo 25 factores y 5 seleccionados por categoría.</t>
  </si>
  <si>
    <t>Estado</t>
  </si>
  <si>
    <t>Buena reputación entre clientes de la zona</t>
  </si>
  <si>
    <t>42 % de las ventas proviene de clientes recurrentes</t>
  </si>
  <si>
    <t>Sí</t>
  </si>
  <si>
    <t>Producción disponible desde primeras horas</t>
  </si>
  <si>
    <t>90 % de la producción base está lista antes de las 7:00 a. m.</t>
  </si>
  <si>
    <t>Capacidad para preparar pedidos pequeños con rapidez</t>
  </si>
  <si>
    <t>Tiempo promedio de preparación: 12 minutos</t>
  </si>
  <si>
    <t>Base organizada de clientes frecuentes</t>
  </si>
  <si>
    <t>Registro con 480 contactos que autorizaron comunicaciones</t>
  </si>
  <si>
    <t>Pedidos de WhatsApp registrados manualmente</t>
  </si>
  <si>
    <t>8 % de los pedidos semanales requiere corrección</t>
  </si>
  <si>
    <t>Costos desactualizados en varios productos</t>
  </si>
  <si>
    <t>6 de 25 productos no se costean desde hace cuatro meses</t>
  </si>
  <si>
    <t>Catálogo digital incompleto</t>
  </si>
  <si>
    <t>Solo 8 de 25 productos aparecen en el catálogo</t>
  </si>
  <si>
    <t>Dependencia del propietario para coordinar pedidos</t>
  </si>
  <si>
    <t>El propietario supervisa cerca del 70 % de las confirmaciones</t>
  </si>
  <si>
    <t>Oficinas cercanas buscan opciones de desayuno</t>
  </si>
  <si>
    <t>Se recibieron 14 consultas empresariales en el último mes</t>
  </si>
  <si>
    <t>Crecen las consultas y pedidos por WhatsApp</t>
  </si>
  <si>
    <t>Las consultas aumentaron 35 % en tres meses</t>
  </si>
  <si>
    <t>Posibles alianzas con oficinas y eventos locales</t>
  </si>
  <si>
    <t>Tres oficinas manifestaron interés en entregas recurrentes</t>
  </si>
  <si>
    <t>Mayor uso de pagos digitales</t>
  </si>
  <si>
    <t>62 % de los clientes ya utiliza transferencias o códigos QR</t>
  </si>
  <si>
    <t>Nuevo competidor con servicio de entrega</t>
  </si>
  <si>
    <t>Abrió un local a dos kilómetros con entregas promocionales</t>
  </si>
  <si>
    <t>Aumento del precio de harina y lácteos</t>
  </si>
  <si>
    <t>Los costos subieron 12 % durante el último trimestre</t>
  </si>
  <si>
    <t>Clientes sensibles al precio</t>
  </si>
  <si>
    <t>6 de cada 10 consultas empresariales compara primero el precio</t>
  </si>
  <si>
    <t>Riesgo de retrasos en horas de alta demanda</t>
  </si>
  <si>
    <t>Los pedidos simultáneos superan la capacidad cerca de 20 % en horas pico</t>
  </si>
  <si>
    <t>2. Matriz FODA visual</t>
  </si>
  <si>
    <t>Se actualiza directamente con los factores marcados como “Sí” y el orden de 1 a 5 asignado en la hoja 3.</t>
  </si>
  <si>
    <t>Factores registrados</t>
  </si>
  <si>
    <t>Alta prioridad</t>
  </si>
  <si>
    <t>Seleccionados</t>
  </si>
  <si>
    <t>Puntaje máximo</t>
  </si>
  <si>
    <t>FORTALEZAS · Interno favorable</t>
  </si>
  <si>
    <t>OPORTUNIDADES · Externo favorable</t>
  </si>
  <si>
    <t>DEBILIDADES · Interno desfavorable</t>
  </si>
  <si>
    <t>AMENAZAS · Externo desfavorable</t>
  </si>
  <si>
    <t>Cómo leer la matriz</t>
  </si>
  <si>
    <t>Busca relaciones, no solo listas. Una oportunidad puede ser atractiva, pero una debilidad interna puede impedir aprovecharla. Una amenaza puede volverse crítica cuando coincide con una dependencia o un proceso débil. Usa la hoja 5 para convertir estas relaciones en alternativas.</t>
  </si>
  <si>
    <t>3. FODA cruzado y selección de alternativas</t>
  </si>
  <si>
    <t>Relaciona un factor interno con uno externo. Las listas muestran únicamente factores seleccionados en la hoja 3.</t>
  </si>
  <si>
    <t>Ejemplo continuo: alternativas para aumentar los desayunos por WhatsApp sin perder margen ni calidad de servicio.</t>
  </si>
  <si>
    <t>Celdas azules = captura. Revisa “Validación del cruce”: cada fila debe mostrar Correcto antes de evaluar la alternativa.</t>
  </si>
  <si>
    <t>N.º</t>
  </si>
  <si>
    <t>Cruce</t>
  </si>
  <si>
    <t>Ofrecer una prueba de desayunos empresariales a clientes frecuentes que trabajan en oficinas cercanas.</t>
  </si>
  <si>
    <t>Crear una franja de preventa y entrega de 7:00 a 9:00 a. m. para pedidos confirmados.</t>
  </si>
  <si>
    <t>Diferenciar la oferta con entregas tempranas y tiempos de preparación definidos.</t>
  </si>
  <si>
    <t>Probar un paquete de recompra con precio estable para clientes frecuentes.</t>
  </si>
  <si>
    <t>Crear un formato único de pedido, confirmación y hora de entrega antes de promocionar el canal.</t>
  </si>
  <si>
    <t>Diseñar un catálogo corto con tres paquetes empresariales y condiciones de entrega claras.</t>
  </si>
  <si>
    <t>Actualizar costos y definir un margen mínimo antes de publicar paquetes de desayuno.</t>
  </si>
  <si>
    <t>Delegar la confirmación de pedidos mediante un protocolo simple y un responsable por turno.</t>
  </si>
  <si>
    <t>Selección final: elige hasta tres alternativas para llevar al siguiente proceso</t>
  </si>
  <si>
    <t>Alternativa elegida</t>
  </si>
  <si>
    <t>Motivo de selección</t>
  </si>
  <si>
    <t>Actualizar costos y definir un margen mínimo antes de publicar paquetes.</t>
  </si>
  <si>
    <t>Protege el margen y puede ejecutarse con bajo esfuerzo.</t>
  </si>
  <si>
    <t>Validar costos de los productos incluidos.</t>
  </si>
  <si>
    <t>Crear un formato único de pedido, confirmación y hora de entrega.</t>
  </si>
  <si>
    <t>Reduce errores antes de aumentar la promoción del canal.</t>
  </si>
  <si>
    <t>Probarlo durante una semana.</t>
  </si>
  <si>
    <t>Diseñar y probar tres paquetes empresariales con oficinas cercanas.</t>
  </si>
  <si>
    <t>Aprovecha una demanda ya observada mediante un piloto pequeño.</t>
  </si>
  <si>
    <t>Seleccionar tres oficinas para la prueba.</t>
  </si>
  <si>
    <t>Límite de la plantilla: estas alternativas aún no son un plan. Para ejecutarlas, conviértelas después en objetivos, acciones, responsables, fechas e indicadores.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</si>
</sst>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20"/>
      <color rgb="FFFFFFFF"/>
      <name val="Aptos Display"/>
      <family val="2"/>
    </font>
    <font>
      <i/>
      <sz val="11"/>
      <color rgb="FF1F2937"/>
      <name val="Aptos"/>
      <family val="2"/>
    </font>
    <font>
      <b/>
      <sz val="10"/>
      <color rgb="FFFFFFFF"/>
      <name val="Aptos"/>
      <family val="2"/>
    </font>
    <font>
      <b/>
      <sz val="12"/>
      <color rgb="FFFFFFFF"/>
      <name val="Aptos"/>
      <family val="2"/>
    </font>
    <font>
      <b/>
      <sz val="11"/>
      <color rgb="FFFFFFFF"/>
      <name val="Aptos"/>
      <family val="2"/>
    </font>
    <font>
      <sz val="10"/>
      <color rgb="FF1F2937"/>
      <name val="Aptos"/>
      <family val="2"/>
    </font>
    <font>
      <b/>
      <sz val="10"/>
      <color rgb="FF1F2937"/>
      <name val="Aptos"/>
      <family val="2"/>
    </font>
    <font>
      <b/>
      <sz val="16"/>
      <color rgb="FF0B1F3A"/>
      <name val="Aptos Display"/>
      <family val="2"/>
    </font>
  </fonts>
  <fills count="10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E5E7EB"/>
        <bgColor indexed="64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0" fillId="3" borderId="0" xfId="0" applyFill="1"/>
    <xf numFmtId="0" fontId="2" fillId="4" borderId="0" xfId="0" applyFont="1" applyFill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7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3" borderId="0" xfId="0" applyFill="1" applyProtection="1"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</xf>
    <xf numFmtId="0" fontId="8" fillId="9" borderId="1" xfId="0" applyFont="1" applyFill="1" applyBorder="1" applyAlignment="1" applyProtection="1">
      <alignment horizontal="center" vertical="center" wrapText="1"/>
    </xf>
    <xf numFmtId="0" fontId="7" fillId="9" borderId="1" xfId="0" applyFont="1" applyFill="1" applyBorder="1" applyAlignment="1" applyProtection="1">
      <alignment vertical="center" wrapText="1"/>
    </xf>
    <xf numFmtId="0" fontId="6" fillId="9" borderId="1" xfId="0" applyFont="1" applyFill="1" applyBorder="1" applyAlignment="1" applyProtection="1">
      <alignment vertical="center" wrapText="1"/>
    </xf>
  </cellXfs>
  <cellStyles count="1">
    <cellStyle name="Normal" xfId="0" builtinId="0"/>
  </cellStyles>
  <dxfs count="42">
    <dxf>
      <fill>
        <patternFill patternType="solid">
          <fgColor indexed="64"/>
        </patternFill>
      </fill>
      <protection locked="1" hidden="0"/>
    </dxf>
    <dxf>
      <fill>
        <patternFill patternType="solid">
          <fgColor indexed="64"/>
        </patternFill>
      </fill>
      <protection locked="1" hidden="0"/>
    </dxf>
    <dxf>
      <fill>
        <patternFill patternType="solid">
          <fgColor indexed="64"/>
        </patternFill>
      </fill>
      <protection locked="1" hidden="0"/>
    </dxf>
    <dxf>
      <fill>
        <patternFill patternType="solid">
          <fgColor indexed="64"/>
        </patternFill>
      </fill>
      <protection locked="1" hidden="0"/>
    </dxf>
    <dxf>
      <fill>
        <patternFill patternType="solid">
          <fgColor indexed="64"/>
        </patternFill>
      </fill>
      <protection locked="1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ont>
        <b/>
        <color rgb="FF991B1B"/>
      </font>
      <fill>
        <patternFill>
          <bgColor rgb="FFF4CCCC"/>
        </patternFill>
      </fill>
    </dxf>
    <dxf>
      <font>
        <b/>
        <color rgb="FF92400E"/>
      </font>
      <fill>
        <patternFill>
          <bgColor rgb="FFFFF2CC"/>
        </patternFill>
      </fill>
    </dxf>
    <dxf>
      <font>
        <b/>
        <color rgb="FF166534"/>
      </font>
      <fill>
        <patternFill>
          <bgColor rgb="FFD9EAD3"/>
        </patternFill>
      </fill>
    </dxf>
    <dxf>
      <font>
        <b/>
        <color rgb="FF991B1B"/>
      </font>
      <fill>
        <patternFill>
          <bgColor rgb="FFF4CCCC"/>
        </patternFill>
      </fill>
    </dxf>
    <dxf>
      <font>
        <b/>
        <color rgb="FF166534"/>
      </font>
      <fill>
        <patternFill>
          <bgColor rgb="FFD9EAD3"/>
        </patternFill>
      </fill>
    </dxf>
    <dxf>
      <font>
        <b/>
        <color rgb="FF166534"/>
      </font>
      <fill>
        <patternFill>
          <bgColor rgb="FFD9EAD3"/>
        </patternFill>
      </fill>
    </dxf>
    <dxf>
      <font>
        <b/>
        <color rgb="FF991B1B"/>
      </font>
      <fill>
        <patternFill>
          <bgColor rgb="FFF4CCCC"/>
        </patternFill>
      </fill>
    </dxf>
    <dxf>
      <font>
        <b/>
        <color rgb="FF991B1B"/>
      </font>
      <fill>
        <patternFill>
          <bgColor rgb="FFF4CCCC"/>
        </patternFill>
      </fill>
    </dxf>
    <dxf>
      <font>
        <b/>
        <color rgb="FF166534"/>
      </font>
      <fill>
        <patternFill>
          <bgColor rgb="FFD9EAD3"/>
        </patternFill>
      </fill>
    </dxf>
    <dxf>
      <font>
        <b/>
        <color rgb="FF991B1B"/>
      </font>
      <fill>
        <patternFill>
          <bgColor rgb="FFF4CCCC"/>
        </patternFill>
      </fill>
    </dxf>
    <dxf>
      <font>
        <b/>
        <color rgb="FF166534"/>
      </font>
      <fill>
        <patternFill>
          <bgColor rgb="FFD9EAD3"/>
        </patternFill>
      </fill>
    </dxf>
    <dxf>
      <font>
        <b/>
        <color rgb="FF92400E"/>
      </font>
      <fill>
        <patternFill>
          <bgColor rgb="FFFFF2CC"/>
        </patternFill>
      </fill>
    </dxf>
    <dxf>
      <font>
        <b/>
        <color rgb="FF991B1B"/>
      </font>
      <fill>
        <patternFill>
          <bgColor rgb="FFF4CCCC"/>
        </patternFill>
      </fill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2111032</xdr:colOff>
      <xdr:row>2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8A8F29-8E36-4959-8DE1-C2C8FA597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114592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90D8-F160-44A9-AD54-11905E11A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77725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114592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D0FE8B-15CE-436F-B105-FE1172A65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73300" y="0"/>
          <a:ext cx="2114842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162217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A00EBF-54E1-4C90-AD0D-02823FEBE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0"/>
          <a:ext cx="2114842" cy="590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114592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7DC76B-2396-4452-AD2C-732E9DD15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0" y="0"/>
          <a:ext cx="2114842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ctoresTable" displayName="FactoresTable" ref="A9:L34" headerRowDxfId="37" dataDxfId="35" totalsRowDxfId="36">
  <tableColumns count="12">
    <tableColumn id="1" xr3:uid="{00000000-0010-0000-0000-000001000000}" name="ID" dataDxfId="34"/>
    <tableColumn id="2" xr3:uid="{00000000-0010-0000-0000-000002000000}" name="Factor" dataDxfId="33"/>
    <tableColumn id="3" xr3:uid="{00000000-0010-0000-0000-000003000000}" name="Categoría" dataDxfId="32"/>
    <tableColumn id="4" xr3:uid="{00000000-0010-0000-0000-000004000000}" name="Tipo" dataDxfId="41"/>
    <tableColumn id="5" xr3:uid="{00000000-0010-0000-0000-000005000000}" name="Evidencia" dataDxfId="31"/>
    <tableColumn id="6" xr3:uid="{00000000-0010-0000-0000-000006000000}" name="Impacto" dataDxfId="30"/>
    <tableColumn id="7" xr3:uid="{00000000-0010-0000-0000-000007000000}" name="Urgencia" dataDxfId="29"/>
    <tableColumn id="8" xr3:uid="{00000000-0010-0000-0000-000008000000}" name="Puntaje" dataDxfId="40"/>
    <tableColumn id="9" xr3:uid="{00000000-0010-0000-0000-000009000000}" name="Prioridad" dataDxfId="39"/>
    <tableColumn id="10" xr3:uid="{00000000-0010-0000-0000-00000A000000}" name="Incluir" dataDxfId="28"/>
    <tableColumn id="11" xr3:uid="{00000000-0010-0000-0000-00000B000000}" name="Orden en la matriz" dataDxfId="27"/>
    <tableColumn id="12" xr3:uid="{00000000-0010-0000-0000-00000C000000}" name="Estado" dataDxfId="3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rucesTable" displayName="CrucesTable" ref="A8:K20" headerRowDxfId="7" dataDxfId="5" totalsRowDxfId="6">
  <tableColumns count="11">
    <tableColumn id="1" xr3:uid="{00000000-0010-0000-0100-000001000000}" name="N.º" dataDxfId="4"/>
    <tableColumn id="2" xr3:uid="{00000000-0010-0000-0100-000002000000}" name="Cruce" dataDxfId="13"/>
    <tableColumn id="3" xr3:uid="{00000000-0010-0000-0100-000003000000}" name="Factor interno" dataDxfId="12"/>
    <tableColumn id="4" xr3:uid="{00000000-0010-0000-0100-000004000000}" name="Factor externo" dataDxfId="11"/>
    <tableColumn id="5" xr3:uid="{00000000-0010-0000-0100-000005000000}" name="Validación del cruce" dataDxfId="3"/>
    <tableColumn id="6" xr3:uid="{00000000-0010-0000-0100-000006000000}" name="Pregunta guía" dataDxfId="2"/>
    <tableColumn id="7" xr3:uid="{00000000-0010-0000-0100-000007000000}" name="Alternativa" dataDxfId="10"/>
    <tableColumn id="8" xr3:uid="{00000000-0010-0000-0100-000008000000}" name="Impacto" dataDxfId="9"/>
    <tableColumn id="9" xr3:uid="{00000000-0010-0000-0100-000009000000}" name="Esfuerzo" dataDxfId="8"/>
    <tableColumn id="10" xr3:uid="{00000000-0010-0000-0100-00000A000000}" name="Balance" dataDxfId="1"/>
    <tableColumn id="11" xr3:uid="{00000000-0010-0000-0100-00000B000000}" name="Decisión inici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workbookViewId="0">
      <selection activeCell="B23" sqref="B23"/>
    </sheetView>
  </sheetViews>
  <sheetFormatPr baseColWidth="10" defaultColWidth="45.19921875" defaultRowHeight="13.8"/>
  <cols>
    <col min="1" max="1" width="17.09765625" style="3" bestFit="1" customWidth="1"/>
    <col min="2" max="2" width="66.69921875" style="3" customWidth="1"/>
    <col min="3" max="3" width="37.3984375" style="3" bestFit="1" customWidth="1"/>
    <col min="4" max="4" width="66.19921875" style="3" bestFit="1" customWidth="1"/>
    <col min="5" max="5" width="34.296875" style="3" customWidth="1"/>
    <col min="6" max="16384" width="45.19921875" style="3"/>
  </cols>
  <sheetData>
    <row r="1" spans="1:12" ht="25.8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">
      <c r="A3" s="4" t="s">
        <v>1</v>
      </c>
      <c r="B3" s="4"/>
      <c r="C3" s="4"/>
      <c r="D3" s="4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5" t="s">
        <v>2</v>
      </c>
      <c r="B5" s="5"/>
      <c r="C5" s="5"/>
      <c r="D5" s="5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6">
      <c r="A7" s="6" t="s">
        <v>3</v>
      </c>
      <c r="B7" s="6"/>
      <c r="C7" s="6"/>
      <c r="D7" s="6"/>
      <c r="E7" s="2"/>
      <c r="F7" s="2"/>
      <c r="G7" s="2"/>
      <c r="H7" s="2"/>
      <c r="I7" s="2"/>
      <c r="J7" s="2"/>
      <c r="K7" s="2"/>
      <c r="L7" s="2"/>
    </row>
    <row r="8" spans="1:12" ht="14.4">
      <c r="A8" s="7" t="s">
        <v>4</v>
      </c>
      <c r="B8" s="7" t="s">
        <v>5</v>
      </c>
      <c r="C8" s="7"/>
      <c r="D8" s="7" t="s">
        <v>6</v>
      </c>
      <c r="E8" s="2"/>
      <c r="F8" s="2"/>
      <c r="G8" s="2"/>
      <c r="H8" s="2"/>
      <c r="I8" s="2"/>
      <c r="J8" s="2"/>
      <c r="K8" s="2"/>
      <c r="L8" s="2"/>
    </row>
    <row r="9" spans="1:12" ht="27.6">
      <c r="A9" s="8" t="s">
        <v>7</v>
      </c>
      <c r="B9" s="8" t="s">
        <v>8</v>
      </c>
      <c r="C9" s="8"/>
      <c r="D9" s="8" t="s">
        <v>9</v>
      </c>
      <c r="E9" s="2"/>
      <c r="F9" s="2"/>
      <c r="G9" s="2"/>
      <c r="H9" s="2"/>
      <c r="I9" s="2"/>
      <c r="J9" s="2"/>
      <c r="K9" s="2"/>
      <c r="L9" s="2"/>
    </row>
    <row r="10" spans="1:12" ht="27.6">
      <c r="A10" s="8" t="s">
        <v>10</v>
      </c>
      <c r="B10" s="8" t="s">
        <v>11</v>
      </c>
      <c r="C10" s="8"/>
      <c r="D10" s="8" t="s">
        <v>12</v>
      </c>
      <c r="E10" s="2"/>
      <c r="F10" s="2"/>
      <c r="G10" s="2"/>
      <c r="H10" s="2"/>
      <c r="I10" s="2"/>
      <c r="J10" s="2"/>
      <c r="K10" s="2"/>
      <c r="L10" s="2"/>
    </row>
    <row r="11" spans="1:12" ht="27.6">
      <c r="A11" s="8" t="s">
        <v>13</v>
      </c>
      <c r="B11" s="8" t="s">
        <v>14</v>
      </c>
      <c r="C11" s="8"/>
      <c r="D11" s="8" t="s">
        <v>15</v>
      </c>
      <c r="E11" s="2"/>
      <c r="F11" s="2"/>
      <c r="G11" s="2"/>
      <c r="H11" s="2"/>
      <c r="I11" s="2"/>
      <c r="J11" s="2"/>
      <c r="K11" s="2"/>
      <c r="L11" s="2"/>
    </row>
    <row r="12" spans="1:12" ht="27.6">
      <c r="A12" s="8" t="s">
        <v>16</v>
      </c>
      <c r="B12" s="8" t="s">
        <v>17</v>
      </c>
      <c r="C12" s="8"/>
      <c r="D12" s="8" t="s">
        <v>18</v>
      </c>
      <c r="E12" s="2"/>
      <c r="F12" s="2"/>
      <c r="G12" s="2"/>
      <c r="H12" s="2"/>
      <c r="I12" s="2"/>
      <c r="J12" s="2"/>
      <c r="K12" s="2"/>
      <c r="L12" s="2"/>
    </row>
    <row r="13" spans="1:12" ht="27.6">
      <c r="A13" s="8" t="s">
        <v>19</v>
      </c>
      <c r="B13" s="8" t="s">
        <v>20</v>
      </c>
      <c r="C13" s="8"/>
      <c r="D13" s="8" t="s">
        <v>21</v>
      </c>
      <c r="E13" s="2"/>
      <c r="F13" s="2"/>
      <c r="G13" s="2"/>
      <c r="H13" s="2"/>
      <c r="I13" s="2"/>
      <c r="J13" s="2"/>
      <c r="K13" s="2"/>
      <c r="L13" s="2"/>
    </row>
    <row r="14" spans="1:12" ht="27.6">
      <c r="A14" s="8" t="s">
        <v>22</v>
      </c>
      <c r="B14" s="8" t="s">
        <v>23</v>
      </c>
      <c r="C14" s="8"/>
      <c r="D14" s="8" t="s">
        <v>24</v>
      </c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6">
      <c r="A16" s="6" t="s">
        <v>25</v>
      </c>
      <c r="B16" s="6"/>
      <c r="C16" s="6"/>
      <c r="D16" s="6"/>
      <c r="E16" s="2"/>
      <c r="F16" s="2"/>
      <c r="G16" s="2"/>
      <c r="H16" s="2"/>
      <c r="I16" s="2"/>
      <c r="J16" s="2"/>
      <c r="K16" s="2"/>
      <c r="L16" s="2"/>
    </row>
    <row r="17" spans="1:12" ht="14.4">
      <c r="A17" s="7" t="s">
        <v>26</v>
      </c>
      <c r="B17" s="7"/>
      <c r="C17" s="7" t="s">
        <v>27</v>
      </c>
      <c r="D17" s="7" t="s">
        <v>28</v>
      </c>
      <c r="E17" s="2"/>
      <c r="F17" s="2"/>
      <c r="G17" s="2"/>
      <c r="H17" s="2"/>
      <c r="I17" s="2"/>
      <c r="J17" s="2"/>
      <c r="K17" s="2"/>
      <c r="L17" s="2"/>
    </row>
    <row r="18" spans="1:12" ht="27.6">
      <c r="A18" s="8" t="s">
        <v>29</v>
      </c>
      <c r="B18" s="8"/>
      <c r="C18" s="8" t="s">
        <v>30</v>
      </c>
      <c r="D18" s="8" t="s">
        <v>31</v>
      </c>
      <c r="E18" s="2"/>
      <c r="F18" s="2"/>
      <c r="G18" s="2"/>
      <c r="H18" s="2"/>
      <c r="I18" s="2"/>
      <c r="J18" s="2"/>
      <c r="K18" s="2"/>
      <c r="L18" s="2"/>
    </row>
    <row r="19" spans="1:12" ht="27.6">
      <c r="A19" s="8" t="s">
        <v>32</v>
      </c>
      <c r="B19" s="8"/>
      <c r="C19" s="8" t="s">
        <v>33</v>
      </c>
      <c r="D19" s="8" t="s">
        <v>34</v>
      </c>
      <c r="E19" s="2"/>
      <c r="F19" s="2"/>
      <c r="G19" s="2"/>
      <c r="H19" s="2"/>
      <c r="I19" s="2"/>
      <c r="J19" s="2"/>
      <c r="K19" s="2"/>
      <c r="L19" s="2"/>
    </row>
    <row r="20" spans="1:12">
      <c r="A20" s="8" t="s">
        <v>35</v>
      </c>
      <c r="B20" s="8"/>
      <c r="C20" s="8" t="s">
        <v>36</v>
      </c>
      <c r="D20" s="8" t="s">
        <v>37</v>
      </c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>
      <c r="A22" s="6" t="s">
        <v>38</v>
      </c>
      <c r="B22" s="6"/>
      <c r="C22" s="6"/>
      <c r="D22" s="6"/>
      <c r="E22" s="2"/>
      <c r="F22" s="2"/>
      <c r="G22" s="2"/>
      <c r="H22" s="2"/>
      <c r="I22" s="2"/>
      <c r="J22" s="2"/>
      <c r="K22" s="2"/>
      <c r="L22" s="2"/>
    </row>
    <row r="23" spans="1:12" ht="14.4">
      <c r="A23" s="7" t="s">
        <v>39</v>
      </c>
      <c r="B23" s="7"/>
      <c r="C23" s="7" t="s">
        <v>40</v>
      </c>
      <c r="D23" s="7" t="s">
        <v>41</v>
      </c>
      <c r="E23" s="2"/>
      <c r="F23" s="2"/>
      <c r="G23" s="2"/>
      <c r="H23" s="2"/>
      <c r="I23" s="2"/>
      <c r="J23" s="2"/>
      <c r="K23" s="2"/>
      <c r="L23" s="2"/>
    </row>
    <row r="24" spans="1:12">
      <c r="A24" s="8">
        <v>1</v>
      </c>
      <c r="B24" s="8"/>
      <c r="C24" s="8" t="s">
        <v>42</v>
      </c>
      <c r="D24" s="8" t="s">
        <v>43</v>
      </c>
      <c r="E24" s="2"/>
      <c r="F24" s="2"/>
      <c r="G24" s="2"/>
      <c r="H24" s="2"/>
      <c r="I24" s="2"/>
      <c r="J24" s="2"/>
      <c r="K24" s="2"/>
      <c r="L24" s="2"/>
    </row>
    <row r="25" spans="1:12">
      <c r="A25" s="8">
        <v>2</v>
      </c>
      <c r="B25" s="8"/>
      <c r="C25" s="8" t="s">
        <v>44</v>
      </c>
      <c r="D25" s="8" t="s">
        <v>45</v>
      </c>
      <c r="E25" s="2"/>
      <c r="F25" s="2"/>
      <c r="G25" s="2"/>
      <c r="H25" s="2"/>
      <c r="I25" s="2"/>
      <c r="J25" s="2"/>
      <c r="K25" s="2"/>
      <c r="L25" s="2"/>
    </row>
    <row r="26" spans="1:12">
      <c r="A26" s="8">
        <v>3</v>
      </c>
      <c r="B26" s="8"/>
      <c r="C26" s="8" t="s">
        <v>46</v>
      </c>
      <c r="D26" s="8" t="s">
        <v>47</v>
      </c>
      <c r="E26" s="2"/>
      <c r="F26" s="2"/>
      <c r="G26" s="2"/>
      <c r="H26" s="2"/>
      <c r="I26" s="2"/>
      <c r="J26" s="2"/>
      <c r="K26" s="2"/>
      <c r="L26" s="2"/>
    </row>
    <row r="27" spans="1:12">
      <c r="A27" s="8">
        <v>4</v>
      </c>
      <c r="B27" s="8"/>
      <c r="C27" s="8" t="s">
        <v>48</v>
      </c>
      <c r="D27" s="8" t="s">
        <v>49</v>
      </c>
      <c r="E27" s="2"/>
      <c r="F27" s="2"/>
      <c r="G27" s="2"/>
      <c r="H27" s="2"/>
      <c r="I27" s="2"/>
      <c r="J27" s="2"/>
      <c r="K27" s="2"/>
      <c r="L27" s="2"/>
    </row>
    <row r="28" spans="1:12">
      <c r="A28" s="8">
        <v>5</v>
      </c>
      <c r="B28" s="8"/>
      <c r="C28" s="8" t="s">
        <v>50</v>
      </c>
      <c r="D28" s="8" t="s">
        <v>51</v>
      </c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>
      <c r="A30" s="6" t="s">
        <v>52</v>
      </c>
      <c r="B30" s="6"/>
      <c r="C30" s="6"/>
      <c r="D30" s="6"/>
      <c r="E30" s="2"/>
      <c r="F30" s="2"/>
      <c r="G30" s="2"/>
      <c r="H30" s="2"/>
      <c r="I30" s="2"/>
      <c r="J30" s="2"/>
      <c r="K30" s="2"/>
      <c r="L30" s="2"/>
    </row>
    <row r="31" spans="1:12">
      <c r="A31" s="8" t="s">
        <v>53</v>
      </c>
      <c r="B31" s="8"/>
      <c r="C31" s="8" t="s">
        <v>54</v>
      </c>
      <c r="D31" s="8" t="s">
        <v>55</v>
      </c>
      <c r="E31" s="2"/>
      <c r="F31" s="2"/>
      <c r="G31" s="2"/>
      <c r="H31" s="2"/>
      <c r="I31" s="2"/>
      <c r="J31" s="2"/>
      <c r="K31" s="2"/>
      <c r="L31" s="2"/>
    </row>
    <row r="32" spans="1:12" ht="27.6">
      <c r="A32" s="8" t="s">
        <v>56</v>
      </c>
      <c r="B32" s="8"/>
      <c r="C32" s="8" t="s">
        <v>57</v>
      </c>
      <c r="D32" s="8" t="s">
        <v>58</v>
      </c>
      <c r="E32" s="2"/>
      <c r="F32" s="2"/>
      <c r="G32" s="2"/>
      <c r="H32" s="2"/>
      <c r="I32" s="2"/>
      <c r="J32" s="2"/>
      <c r="K32" s="2"/>
      <c r="L32" s="2"/>
    </row>
    <row r="33" spans="1:12">
      <c r="A33" s="8" t="s">
        <v>59</v>
      </c>
      <c r="B33" s="8"/>
      <c r="C33" s="8" t="s">
        <v>60</v>
      </c>
      <c r="D33" s="8" t="s">
        <v>61</v>
      </c>
      <c r="E33" s="2"/>
      <c r="F33" s="2"/>
      <c r="G33" s="2"/>
      <c r="H33" s="2"/>
      <c r="I33" s="2"/>
      <c r="J33" s="2"/>
      <c r="K33" s="2"/>
      <c r="L33" s="2"/>
    </row>
    <row r="34" spans="1:12">
      <c r="A34" s="8" t="s">
        <v>62</v>
      </c>
      <c r="B34" s="8"/>
      <c r="C34" s="8" t="s">
        <v>63</v>
      </c>
      <c r="D34" s="8" t="s">
        <v>64</v>
      </c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>
      <c r="A36" s="6" t="s">
        <v>65</v>
      </c>
      <c r="B36" s="6"/>
      <c r="C36" s="6"/>
      <c r="D36" s="6"/>
      <c r="E36" s="2"/>
      <c r="F36" s="2"/>
      <c r="G36" s="2"/>
      <c r="H36" s="2"/>
      <c r="I36" s="2"/>
      <c r="J36" s="2"/>
      <c r="K36" s="2"/>
      <c r="L36" s="2"/>
    </row>
    <row r="37" spans="1:12">
      <c r="A37" s="8" t="s">
        <v>66</v>
      </c>
      <c r="B37" s="9" t="s">
        <v>67</v>
      </c>
      <c r="C37" s="8"/>
      <c r="D37" s="8"/>
      <c r="E37" s="2"/>
      <c r="F37" s="2"/>
      <c r="G37" s="2"/>
      <c r="H37" s="2"/>
      <c r="I37" s="2"/>
      <c r="J37" s="2"/>
      <c r="K37" s="2"/>
      <c r="L37" s="2"/>
    </row>
    <row r="38" spans="1:12">
      <c r="A38" s="8" t="s">
        <v>68</v>
      </c>
      <c r="B38" s="9" t="s">
        <v>69</v>
      </c>
      <c r="C38" s="8"/>
      <c r="D38" s="8"/>
      <c r="E38" s="2"/>
      <c r="F38" s="2"/>
      <c r="G38" s="2"/>
      <c r="H38" s="2"/>
      <c r="I38" s="2"/>
      <c r="J38" s="2"/>
      <c r="K38" s="2"/>
      <c r="L38" s="2"/>
    </row>
    <row r="39" spans="1:12">
      <c r="A39" s="8" t="s">
        <v>70</v>
      </c>
      <c r="B39" s="9" t="s">
        <v>71</v>
      </c>
      <c r="C39" s="8"/>
      <c r="D39" s="8"/>
      <c r="E39" s="2"/>
      <c r="F39" s="2"/>
      <c r="G39" s="2"/>
      <c r="H39" s="2"/>
      <c r="I39" s="2"/>
      <c r="J39" s="2"/>
      <c r="K39" s="2"/>
      <c r="L39" s="2"/>
    </row>
    <row r="40" spans="1:12">
      <c r="A40" s="8" t="s">
        <v>72</v>
      </c>
      <c r="B40" s="9" t="s">
        <v>73</v>
      </c>
      <c r="C40" s="8"/>
      <c r="D40" s="8"/>
      <c r="E40" s="2"/>
      <c r="F40" s="2"/>
      <c r="G40" s="2"/>
      <c r="H40" s="2"/>
      <c r="I40" s="2"/>
      <c r="J40" s="2"/>
      <c r="K40" s="2"/>
      <c r="L40" s="2"/>
    </row>
    <row r="41" spans="1:12">
      <c r="A41" s="8" t="s">
        <v>74</v>
      </c>
      <c r="B41" s="9" t="s">
        <v>75</v>
      </c>
      <c r="C41" s="8"/>
      <c r="D41" s="8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6">
      <c r="A43" s="6" t="s">
        <v>76</v>
      </c>
      <c r="B43" s="6"/>
      <c r="C43" s="6"/>
      <c r="D43" s="6"/>
      <c r="E43" s="2"/>
      <c r="F43" s="2"/>
      <c r="G43" s="2"/>
      <c r="H43" s="2"/>
      <c r="I43" s="2"/>
      <c r="J43" s="2"/>
      <c r="K43" s="2"/>
      <c r="L43" s="2"/>
    </row>
    <row r="44" spans="1:12">
      <c r="A44" s="8" t="s">
        <v>77</v>
      </c>
      <c r="B44" s="9" t="s">
        <v>78</v>
      </c>
      <c r="C44" s="8"/>
      <c r="D44" s="8"/>
      <c r="E44" s="2"/>
      <c r="F44" s="2"/>
      <c r="G44" s="2"/>
      <c r="H44" s="2"/>
      <c r="I44" s="2"/>
      <c r="J44" s="2"/>
      <c r="K44" s="2"/>
      <c r="L44" s="2"/>
    </row>
    <row r="45" spans="1:12">
      <c r="A45" s="8" t="s">
        <v>77</v>
      </c>
      <c r="B45" s="9" t="s">
        <v>79</v>
      </c>
      <c r="C45" s="8"/>
      <c r="D45" s="8"/>
      <c r="E45" s="2"/>
      <c r="F45" s="2"/>
      <c r="G45" s="2"/>
      <c r="H45" s="2"/>
      <c r="I45" s="2"/>
      <c r="J45" s="2"/>
      <c r="K45" s="2"/>
      <c r="L45" s="2"/>
    </row>
    <row r="46" spans="1:12">
      <c r="A46" s="8" t="s">
        <v>77</v>
      </c>
      <c r="B46" s="9" t="s">
        <v>80</v>
      </c>
      <c r="C46" s="8"/>
      <c r="D46" s="8"/>
      <c r="E46" s="2"/>
      <c r="F46" s="2"/>
      <c r="G46" s="2"/>
      <c r="H46" s="2"/>
      <c r="I46" s="2"/>
      <c r="J46" s="2"/>
      <c r="K46" s="2"/>
      <c r="L46" s="2"/>
    </row>
    <row r="47" spans="1:12">
      <c r="A47" s="8" t="s">
        <v>77</v>
      </c>
      <c r="B47" s="9" t="s">
        <v>81</v>
      </c>
      <c r="C47" s="8"/>
      <c r="D47" s="8"/>
      <c r="E47" s="2"/>
      <c r="F47" s="2"/>
      <c r="G47" s="2"/>
      <c r="H47" s="2"/>
      <c r="I47" s="2"/>
      <c r="J47" s="2"/>
      <c r="K47" s="2"/>
      <c r="L47" s="2"/>
    </row>
    <row r="48" spans="1:12">
      <c r="A48" s="8" t="s">
        <v>77</v>
      </c>
      <c r="B48" s="9" t="s">
        <v>82</v>
      </c>
      <c r="C48" s="8"/>
      <c r="D48" s="8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sheetProtection algorithmName="SHA-512" hashValue="90tllVPL/OEAo8wKyfDfQ8cQ1AR24QeRqkV7BtMWY+bpZ2PdjZmxTM42E48faokrTAD3j5HY93EvKbySv43eXg==" saltValue="+aUzJL2Le15dpfWYKpBaTw==" spinCount="100000" sheet="1" objects="1" scenarios="1" formatCells="0" formatColumns="0" formatRows="0" insertColumns="0" sort="0" autoFilter="0"/>
  <mergeCells count="9">
    <mergeCell ref="A30:D30"/>
    <mergeCell ref="A36:D36"/>
    <mergeCell ref="A43:D43"/>
    <mergeCell ref="A5:D5"/>
    <mergeCell ref="A1:D1"/>
    <mergeCell ref="A3:D3"/>
    <mergeCell ref="A7:D7"/>
    <mergeCell ref="A16:D16"/>
    <mergeCell ref="A22:D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workbookViewId="0">
      <selection activeCell="D1" sqref="D1"/>
    </sheetView>
  </sheetViews>
  <sheetFormatPr baseColWidth="10" defaultColWidth="8.796875" defaultRowHeight="13.8"/>
  <cols>
    <col min="1" max="1" width="19.19921875" style="3" customWidth="1"/>
    <col min="2" max="2" width="72" style="3" customWidth="1"/>
    <col min="3" max="3" width="69.8984375" style="3" customWidth="1"/>
    <col min="4" max="16384" width="8.796875" style="3"/>
  </cols>
  <sheetData>
    <row r="1" spans="1:11" ht="25.8">
      <c r="A1" s="1" t="s">
        <v>83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4">
      <c r="A3" s="4" t="s">
        <v>84</v>
      </c>
      <c r="B3" s="4"/>
      <c r="C3" s="4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5" t="s">
        <v>2</v>
      </c>
      <c r="B5" s="5"/>
      <c r="C5" s="5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4.4">
      <c r="A7" s="7" t="s">
        <v>85</v>
      </c>
      <c r="B7" s="7" t="s">
        <v>86</v>
      </c>
      <c r="C7" s="7" t="s">
        <v>87</v>
      </c>
      <c r="D7" s="2"/>
      <c r="E7" s="2"/>
      <c r="F7" s="2"/>
      <c r="G7" s="2"/>
      <c r="H7" s="2"/>
      <c r="I7" s="2"/>
      <c r="J7" s="2"/>
      <c r="K7" s="2"/>
    </row>
    <row r="8" spans="1:11">
      <c r="A8" s="10" t="s">
        <v>88</v>
      </c>
      <c r="B8" s="11" t="s">
        <v>89</v>
      </c>
      <c r="C8" s="12" t="s">
        <v>90</v>
      </c>
      <c r="D8" s="2"/>
      <c r="E8" s="2"/>
      <c r="F8" s="2"/>
      <c r="G8" s="2"/>
      <c r="H8" s="2"/>
      <c r="I8" s="2"/>
      <c r="J8" s="2"/>
      <c r="K8" s="2"/>
    </row>
    <row r="9" spans="1:11">
      <c r="A9" s="13" t="s">
        <v>91</v>
      </c>
      <c r="B9" s="14" t="s">
        <v>92</v>
      </c>
      <c r="C9" s="8" t="s">
        <v>93</v>
      </c>
      <c r="D9" s="2"/>
      <c r="E9" s="2"/>
      <c r="F9" s="2"/>
      <c r="G9" s="2"/>
      <c r="H9" s="2"/>
      <c r="I9" s="2"/>
      <c r="J9" s="2"/>
      <c r="K9" s="2"/>
    </row>
    <row r="10" spans="1:11">
      <c r="A10" s="10" t="s">
        <v>94</v>
      </c>
      <c r="B10" s="11" t="s">
        <v>95</v>
      </c>
      <c r="C10" s="12" t="s">
        <v>96</v>
      </c>
      <c r="D10" s="2"/>
      <c r="E10" s="2"/>
      <c r="F10" s="2"/>
      <c r="G10" s="2"/>
      <c r="H10" s="2"/>
      <c r="I10" s="2"/>
      <c r="J10" s="2"/>
      <c r="K10" s="2"/>
    </row>
    <row r="11" spans="1:11">
      <c r="A11" s="13" t="s">
        <v>97</v>
      </c>
      <c r="B11" s="14" t="s">
        <v>98</v>
      </c>
      <c r="C11" s="8" t="s">
        <v>99</v>
      </c>
      <c r="D11" s="2"/>
      <c r="E11" s="2"/>
      <c r="F11" s="2"/>
      <c r="G11" s="2"/>
      <c r="H11" s="2"/>
      <c r="I11" s="2"/>
      <c r="J11" s="2"/>
      <c r="K11" s="2"/>
    </row>
    <row r="12" spans="1:11">
      <c r="A12" s="10" t="s">
        <v>100</v>
      </c>
      <c r="B12" s="11" t="s">
        <v>101</v>
      </c>
      <c r="C12" s="12" t="s">
        <v>102</v>
      </c>
      <c r="D12" s="2"/>
      <c r="E12" s="2"/>
      <c r="F12" s="2"/>
      <c r="G12" s="2"/>
      <c r="H12" s="2"/>
      <c r="I12" s="2"/>
      <c r="J12" s="2"/>
      <c r="K12" s="2"/>
    </row>
    <row r="13" spans="1:11">
      <c r="A13" s="13" t="s">
        <v>103</v>
      </c>
      <c r="B13" s="14" t="s">
        <v>104</v>
      </c>
      <c r="C13" s="8" t="s">
        <v>105</v>
      </c>
      <c r="D13" s="2"/>
      <c r="E13" s="2"/>
      <c r="F13" s="2"/>
      <c r="G13" s="2"/>
      <c r="H13" s="2"/>
      <c r="I13" s="2"/>
      <c r="J13" s="2"/>
      <c r="K13" s="2"/>
    </row>
    <row r="14" spans="1:11">
      <c r="A14" s="10" t="s">
        <v>106</v>
      </c>
      <c r="B14" s="11" t="s">
        <v>107</v>
      </c>
      <c r="C14" s="12" t="s">
        <v>108</v>
      </c>
      <c r="D14" s="2"/>
      <c r="E14" s="2"/>
      <c r="F14" s="2"/>
      <c r="G14" s="2"/>
      <c r="H14" s="2"/>
      <c r="I14" s="2"/>
      <c r="J14" s="2"/>
      <c r="K14" s="2"/>
    </row>
    <row r="15" spans="1:11">
      <c r="A15" s="13" t="s">
        <v>109</v>
      </c>
      <c r="B15" s="14" t="s">
        <v>110</v>
      </c>
      <c r="C15" s="8" t="s">
        <v>111</v>
      </c>
      <c r="D15" s="2"/>
      <c r="E15" s="2"/>
      <c r="F15" s="2"/>
      <c r="G15" s="2"/>
      <c r="H15" s="2"/>
      <c r="I15" s="2"/>
      <c r="J15" s="2"/>
      <c r="K15" s="2"/>
    </row>
    <row r="16" spans="1:11">
      <c r="A16" s="10" t="s">
        <v>59</v>
      </c>
      <c r="B16" s="11" t="s">
        <v>112</v>
      </c>
      <c r="C16" s="12" t="s">
        <v>113</v>
      </c>
      <c r="D16" s="2"/>
      <c r="E16" s="2"/>
      <c r="F16" s="2"/>
      <c r="G16" s="2"/>
      <c r="H16" s="2"/>
      <c r="I16" s="2"/>
      <c r="J16" s="2"/>
      <c r="K16" s="2"/>
    </row>
    <row r="17" spans="1:11">
      <c r="A17" s="13" t="s">
        <v>114</v>
      </c>
      <c r="B17" s="14" t="s">
        <v>115</v>
      </c>
      <c r="C17" s="8" t="s">
        <v>116</v>
      </c>
      <c r="D17" s="2"/>
      <c r="E17" s="2"/>
      <c r="F17" s="2"/>
      <c r="G17" s="2"/>
      <c r="H17" s="2"/>
      <c r="I17" s="2"/>
      <c r="J17" s="2"/>
      <c r="K17" s="2"/>
    </row>
    <row r="18" spans="1:11">
      <c r="A18" s="10" t="s">
        <v>117</v>
      </c>
      <c r="B18" s="11" t="s">
        <v>118</v>
      </c>
      <c r="C18" s="12" t="s">
        <v>119</v>
      </c>
      <c r="D18" s="2"/>
      <c r="E18" s="2"/>
      <c r="F18" s="2"/>
      <c r="G18" s="2"/>
      <c r="H18" s="2"/>
      <c r="I18" s="2"/>
      <c r="J18" s="2"/>
      <c r="K18" s="2"/>
    </row>
    <row r="19" spans="1:11">
      <c r="A19" s="13" t="s">
        <v>120</v>
      </c>
      <c r="B19" s="14" t="s">
        <v>121</v>
      </c>
      <c r="C19" s="8" t="s">
        <v>122</v>
      </c>
      <c r="D19" s="2"/>
      <c r="E19" s="2"/>
      <c r="F19" s="2"/>
      <c r="G19" s="2"/>
      <c r="H19" s="2"/>
      <c r="I19" s="2"/>
      <c r="J19" s="2"/>
      <c r="K19" s="2"/>
    </row>
    <row r="20" spans="1:11">
      <c r="A20" s="10" t="s">
        <v>123</v>
      </c>
      <c r="B20" s="11" t="s">
        <v>124</v>
      </c>
      <c r="C20" s="12" t="s">
        <v>125</v>
      </c>
      <c r="D20" s="2"/>
      <c r="E20" s="2"/>
      <c r="F20" s="2"/>
      <c r="G20" s="2"/>
      <c r="H20" s="2"/>
      <c r="I20" s="2"/>
      <c r="J20" s="2"/>
      <c r="K20" s="2"/>
    </row>
    <row r="21" spans="1:11">
      <c r="A21" s="13" t="s">
        <v>126</v>
      </c>
      <c r="B21" s="14" t="s">
        <v>127</v>
      </c>
      <c r="C21" s="8" t="s">
        <v>128</v>
      </c>
      <c r="D21" s="2"/>
      <c r="E21" s="2"/>
      <c r="F21" s="2"/>
      <c r="G21" s="2"/>
      <c r="H21" s="2"/>
      <c r="I21" s="2"/>
      <c r="J21" s="2"/>
      <c r="K21" s="2"/>
    </row>
    <row r="22" spans="1:11">
      <c r="A22" s="10" t="s">
        <v>129</v>
      </c>
      <c r="B22" s="11" t="s">
        <v>130</v>
      </c>
      <c r="C22" s="12" t="s">
        <v>131</v>
      </c>
      <c r="D22" s="2"/>
      <c r="E22" s="2"/>
      <c r="F22" s="2"/>
      <c r="G22" s="2"/>
      <c r="H22" s="2"/>
      <c r="I22" s="2"/>
      <c r="J22" s="2"/>
      <c r="K22" s="2"/>
    </row>
    <row r="23" spans="1:11">
      <c r="A23" s="13" t="s">
        <v>132</v>
      </c>
      <c r="B23" s="14" t="s">
        <v>133</v>
      </c>
      <c r="C23" s="8" t="s">
        <v>134</v>
      </c>
      <c r="D23" s="2"/>
      <c r="E23" s="2"/>
      <c r="F23" s="2"/>
      <c r="G23" s="2"/>
      <c r="H23" s="2"/>
      <c r="I23" s="2"/>
      <c r="J23" s="2"/>
      <c r="K23" s="2"/>
    </row>
    <row r="24" spans="1:11">
      <c r="A24" s="10" t="s">
        <v>135</v>
      </c>
      <c r="B24" s="11" t="s">
        <v>136</v>
      </c>
      <c r="C24" s="12" t="s">
        <v>137</v>
      </c>
      <c r="D24" s="2"/>
      <c r="E24" s="2"/>
      <c r="F24" s="2"/>
      <c r="G24" s="2"/>
      <c r="H24" s="2"/>
      <c r="I24" s="2"/>
      <c r="J24" s="2"/>
      <c r="K24" s="2"/>
    </row>
    <row r="25" spans="1:11">
      <c r="A25" s="13" t="s">
        <v>138</v>
      </c>
      <c r="B25" s="14" t="s">
        <v>139</v>
      </c>
      <c r="C25" s="8" t="s">
        <v>140</v>
      </c>
      <c r="D25" s="2"/>
      <c r="E25" s="2"/>
      <c r="F25" s="2"/>
      <c r="G25" s="2"/>
      <c r="H25" s="2"/>
      <c r="I25" s="2"/>
      <c r="J25" s="2"/>
      <c r="K25" s="2"/>
    </row>
    <row r="26" spans="1:11">
      <c r="A26" s="10" t="s">
        <v>141</v>
      </c>
      <c r="B26" s="11" t="s">
        <v>142</v>
      </c>
      <c r="C26" s="12" t="s">
        <v>143</v>
      </c>
      <c r="D26" s="2"/>
      <c r="E26" s="2"/>
      <c r="F26" s="2"/>
      <c r="G26" s="2"/>
      <c r="H26" s="2"/>
      <c r="I26" s="2"/>
      <c r="J26" s="2"/>
      <c r="K26" s="2"/>
    </row>
    <row r="27" spans="1:11">
      <c r="A27" s="13" t="s">
        <v>144</v>
      </c>
      <c r="B27" s="14" t="s">
        <v>145</v>
      </c>
      <c r="C27" s="8" t="s">
        <v>146</v>
      </c>
      <c r="D27" s="2"/>
      <c r="E27" s="2"/>
      <c r="F27" s="2"/>
      <c r="G27" s="2"/>
      <c r="H27" s="2"/>
      <c r="I27" s="2"/>
      <c r="J27" s="2"/>
      <c r="K27" s="2"/>
    </row>
    <row r="28" spans="1:11">
      <c r="A28" s="10" t="s">
        <v>147</v>
      </c>
      <c r="B28" s="11" t="s">
        <v>148</v>
      </c>
      <c r="C28" s="12" t="s">
        <v>149</v>
      </c>
      <c r="D28" s="2"/>
      <c r="E28" s="2"/>
      <c r="F28" s="2"/>
      <c r="G28" s="2"/>
      <c r="H28" s="2"/>
      <c r="I28" s="2"/>
      <c r="J28" s="2"/>
      <c r="K28" s="2"/>
    </row>
    <row r="29" spans="1:11">
      <c r="A29" s="13" t="s">
        <v>40</v>
      </c>
      <c r="B29" s="14" t="s">
        <v>150</v>
      </c>
      <c r="C29" s="8" t="s">
        <v>151</v>
      </c>
      <c r="D29" s="2"/>
      <c r="E29" s="2"/>
      <c r="F29" s="2"/>
      <c r="G29" s="2"/>
      <c r="H29" s="2"/>
      <c r="I29" s="2"/>
      <c r="J29" s="2"/>
      <c r="K29" s="2"/>
    </row>
    <row r="30" spans="1:11">
      <c r="A30" s="10" t="s">
        <v>152</v>
      </c>
      <c r="B30" s="11" t="s">
        <v>153</v>
      </c>
      <c r="C30" s="12" t="s">
        <v>154</v>
      </c>
      <c r="D30" s="2"/>
      <c r="E30" s="2"/>
      <c r="F30" s="2"/>
      <c r="G30" s="2"/>
      <c r="H30" s="2"/>
      <c r="I30" s="2"/>
      <c r="J30" s="2"/>
      <c r="K30" s="2"/>
    </row>
    <row r="31" spans="1:11">
      <c r="A31" s="13" t="s">
        <v>155</v>
      </c>
      <c r="B31" s="14" t="s">
        <v>156</v>
      </c>
      <c r="C31" s="8" t="s">
        <v>157</v>
      </c>
      <c r="D31" s="2"/>
      <c r="E31" s="2"/>
      <c r="F31" s="2"/>
      <c r="G31" s="2"/>
      <c r="H31" s="2"/>
      <c r="I31" s="2"/>
      <c r="J31" s="2"/>
      <c r="K31" s="2"/>
    </row>
    <row r="32" spans="1:11">
      <c r="A32" s="10" t="s">
        <v>158</v>
      </c>
      <c r="B32" s="11" t="s">
        <v>159</v>
      </c>
      <c r="C32" s="12" t="s">
        <v>160</v>
      </c>
      <c r="D32" s="2"/>
      <c r="E32" s="2"/>
      <c r="F32" s="2"/>
      <c r="G32" s="2"/>
      <c r="H32" s="2"/>
      <c r="I32" s="2"/>
      <c r="J32" s="2"/>
      <c r="K32" s="2"/>
    </row>
    <row r="33" spans="1:11">
      <c r="A33" s="13" t="s">
        <v>161</v>
      </c>
      <c r="B33" s="14" t="s">
        <v>162</v>
      </c>
      <c r="C33" s="8" t="s">
        <v>163</v>
      </c>
      <c r="D33" s="2"/>
      <c r="E33" s="2"/>
      <c r="F33" s="2"/>
      <c r="G33" s="2"/>
      <c r="H33" s="2"/>
      <c r="I33" s="2"/>
      <c r="J33" s="2"/>
      <c r="K33" s="2"/>
    </row>
    <row r="34" spans="1:11">
      <c r="A34" s="10" t="s">
        <v>164</v>
      </c>
      <c r="B34" s="11" t="s">
        <v>165</v>
      </c>
      <c r="C34" s="12" t="s">
        <v>166</v>
      </c>
      <c r="D34" s="2"/>
      <c r="E34" s="2"/>
      <c r="F34" s="2"/>
      <c r="G34" s="2"/>
      <c r="H34" s="2"/>
      <c r="I34" s="2"/>
      <c r="J34" s="2"/>
      <c r="K34" s="2"/>
    </row>
    <row r="35" spans="1:11">
      <c r="A35" s="13" t="s">
        <v>167</v>
      </c>
      <c r="B35" s="14" t="s">
        <v>168</v>
      </c>
      <c r="C35" s="8" t="s">
        <v>169</v>
      </c>
      <c r="D35" s="2"/>
      <c r="E35" s="2"/>
      <c r="F35" s="2"/>
      <c r="G35" s="2"/>
      <c r="H35" s="2"/>
      <c r="I35" s="2"/>
      <c r="J35" s="2"/>
      <c r="K35" s="2"/>
    </row>
    <row r="36" spans="1:11">
      <c r="A36" s="10" t="s">
        <v>170</v>
      </c>
      <c r="B36" s="11" t="s">
        <v>171</v>
      </c>
      <c r="C36" s="12" t="s">
        <v>172</v>
      </c>
      <c r="D36" s="2"/>
      <c r="E36" s="2"/>
      <c r="F36" s="2"/>
      <c r="G36" s="2"/>
      <c r="H36" s="2"/>
      <c r="I36" s="2"/>
      <c r="J36" s="2"/>
      <c r="K36" s="2"/>
    </row>
    <row r="37" spans="1:11">
      <c r="A37" s="13" t="s">
        <v>173</v>
      </c>
      <c r="B37" s="14" t="s">
        <v>174</v>
      </c>
      <c r="C37" s="8" t="s">
        <v>175</v>
      </c>
      <c r="D37" s="2"/>
      <c r="E37" s="2"/>
      <c r="F37" s="2"/>
      <c r="G37" s="2"/>
      <c r="H37" s="2"/>
      <c r="I37" s="2"/>
      <c r="J37" s="2"/>
      <c r="K37" s="2"/>
    </row>
    <row r="38" spans="1:11">
      <c r="A38" s="10" t="s">
        <v>176</v>
      </c>
      <c r="B38" s="11" t="s">
        <v>177</v>
      </c>
      <c r="C38" s="12" t="s">
        <v>178</v>
      </c>
      <c r="D38" s="2"/>
      <c r="E38" s="2"/>
      <c r="F38" s="2"/>
      <c r="G38" s="2"/>
      <c r="H38" s="2"/>
      <c r="I38" s="2"/>
      <c r="J38" s="2"/>
      <c r="K38" s="2"/>
    </row>
    <row r="39" spans="1:11">
      <c r="A39" s="13" t="s">
        <v>179</v>
      </c>
      <c r="B39" s="14" t="s">
        <v>180</v>
      </c>
      <c r="C39" s="8" t="s">
        <v>181</v>
      </c>
      <c r="D39" s="2"/>
      <c r="E39" s="2"/>
      <c r="F39" s="2"/>
      <c r="G39" s="2"/>
      <c r="H39" s="2"/>
      <c r="I39" s="2"/>
      <c r="J39" s="2"/>
      <c r="K39" s="2"/>
    </row>
    <row r="40" spans="1:11">
      <c r="A40" s="10" t="s">
        <v>182</v>
      </c>
      <c r="B40" s="11" t="s">
        <v>183</v>
      </c>
      <c r="C40" s="12" t="s">
        <v>184</v>
      </c>
      <c r="D40" s="2"/>
      <c r="E40" s="2"/>
      <c r="F40" s="2"/>
      <c r="G40" s="2"/>
      <c r="H40" s="2"/>
      <c r="I40" s="2"/>
      <c r="J40" s="2"/>
      <c r="K40" s="2"/>
    </row>
    <row r="41" spans="1:11">
      <c r="A41" s="13" t="s">
        <v>185</v>
      </c>
      <c r="B41" s="14" t="s">
        <v>186</v>
      </c>
      <c r="C41" s="8" t="s">
        <v>187</v>
      </c>
      <c r="D41" s="2"/>
      <c r="E41" s="2"/>
      <c r="F41" s="2"/>
      <c r="G41" s="2"/>
      <c r="H41" s="2"/>
      <c r="I41" s="2"/>
      <c r="J41" s="2"/>
      <c r="K41" s="2"/>
    </row>
    <row r="42" spans="1:11">
      <c r="A42" s="10" t="s">
        <v>41</v>
      </c>
      <c r="B42" s="11" t="s">
        <v>188</v>
      </c>
      <c r="C42" s="12" t="s">
        <v>189</v>
      </c>
      <c r="D42" s="2"/>
      <c r="E42" s="2"/>
      <c r="F42" s="2"/>
      <c r="G42" s="2"/>
      <c r="H42" s="2"/>
      <c r="I42" s="2"/>
      <c r="J42" s="2"/>
      <c r="K42" s="2"/>
    </row>
    <row r="43" spans="1:11">
      <c r="A43" s="13" t="s">
        <v>190</v>
      </c>
      <c r="B43" s="14" t="s">
        <v>191</v>
      </c>
      <c r="C43" s="8" t="s">
        <v>192</v>
      </c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sheetProtection algorithmName="SHA-512" hashValue="/pPBjSzj0k0Q3NMm0vSawokLvhZK42DL8On66QqxgwL8jxOJnzTgWejYDSOqh3Xm9adz4HQMclC3a49Ib9nrGg==" saltValue="klSFOo6XvXaCv2kmOdy1Iw==" spinCount="100000" sheet="1" objects="1" scenarios="1" formatCells="0" formatColumns="0" formatRows="0" insertColumns="0" insertRows="0" sort="0" autoFilter="0" pivotTables="0"/>
  <mergeCells count="3">
    <mergeCell ref="A5:C5"/>
    <mergeCell ref="A1:C1"/>
    <mergeCell ref="A3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0"/>
  <sheetViews>
    <sheetView workbookViewId="0">
      <selection activeCell="E17" sqref="E17"/>
    </sheetView>
  </sheetViews>
  <sheetFormatPr baseColWidth="10" defaultColWidth="8.796875" defaultRowHeight="13.8"/>
  <cols>
    <col min="1" max="1" width="8" style="3" customWidth="1"/>
    <col min="2" max="2" width="39.796875" style="3" customWidth="1"/>
    <col min="3" max="3" width="16" style="3" customWidth="1"/>
    <col min="4" max="4" width="12" style="3" customWidth="1"/>
    <col min="5" max="5" width="43.09765625" style="3" customWidth="1"/>
    <col min="6" max="8" width="10" style="3" customWidth="1"/>
    <col min="9" max="9" width="11" style="3" customWidth="1"/>
    <col min="10" max="10" width="10" style="3" customWidth="1"/>
    <col min="11" max="11" width="16" style="3" customWidth="1"/>
    <col min="12" max="12" width="18" style="3" customWidth="1"/>
    <col min="13" max="16384" width="8.796875" style="3"/>
  </cols>
  <sheetData>
    <row r="1" spans="1:13" ht="25.8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4.4">
      <c r="A3" s="4" t="s">
        <v>194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</row>
    <row r="6" spans="1:13">
      <c r="A6" s="17" t="s">
        <v>195</v>
      </c>
      <c r="B6" s="17" t="s">
        <v>196</v>
      </c>
      <c r="C6" s="17" t="s">
        <v>196</v>
      </c>
      <c r="D6" s="18" t="s">
        <v>197</v>
      </c>
      <c r="E6" s="18" t="s">
        <v>198</v>
      </c>
      <c r="F6" s="18" t="s">
        <v>198</v>
      </c>
      <c r="G6" s="18" t="s">
        <v>198</v>
      </c>
      <c r="H6" s="18" t="s">
        <v>198</v>
      </c>
      <c r="I6" s="18" t="s">
        <v>199</v>
      </c>
      <c r="J6" s="18" t="s">
        <v>200</v>
      </c>
      <c r="K6" s="18" t="s">
        <v>200</v>
      </c>
      <c r="L6" s="18" t="s">
        <v>200</v>
      </c>
      <c r="M6" s="2"/>
    </row>
    <row r="7" spans="1:13" ht="14.4">
      <c r="A7" s="19" t="s">
        <v>201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4.4">
      <c r="A9" s="7" t="s">
        <v>147</v>
      </c>
      <c r="B9" s="7" t="s">
        <v>129</v>
      </c>
      <c r="C9" s="7" t="s">
        <v>103</v>
      </c>
      <c r="D9" s="7" t="s">
        <v>185</v>
      </c>
      <c r="E9" s="7" t="s">
        <v>123</v>
      </c>
      <c r="F9" s="7" t="s">
        <v>40</v>
      </c>
      <c r="G9" s="7" t="s">
        <v>41</v>
      </c>
      <c r="H9" s="7" t="s">
        <v>176</v>
      </c>
      <c r="I9" s="7" t="s">
        <v>173</v>
      </c>
      <c r="J9" s="7" t="s">
        <v>152</v>
      </c>
      <c r="K9" s="7" t="s">
        <v>158</v>
      </c>
      <c r="L9" s="7" t="s">
        <v>202</v>
      </c>
      <c r="M9" s="2"/>
    </row>
    <row r="10" spans="1:13">
      <c r="A10" s="15" t="str">
        <f>IF(B10="","",LEFT(C10,1)&amp;COUNTIFS($C$10:C10,C10,$B$10:B10,"&lt;&gt;"))</f>
        <v>F1</v>
      </c>
      <c r="B10" s="16" t="s">
        <v>203</v>
      </c>
      <c r="C10" s="16" t="s">
        <v>141</v>
      </c>
      <c r="D10" s="15" t="str">
        <f t="shared" ref="D10:D34" si="0">IF(OR(C10="Fortaleza",C10="Debilidad"),"Interno",IF(OR(C10="Oportunidad",C10="Amenaza"),"Externo",""))</f>
        <v>Interno</v>
      </c>
      <c r="E10" s="16" t="s">
        <v>204</v>
      </c>
      <c r="F10" s="16">
        <v>4</v>
      </c>
      <c r="G10" s="16">
        <v>3</v>
      </c>
      <c r="H10" s="15">
        <f t="shared" ref="H10:H34" si="1">IF(OR(F10="",G10=""),"",F10*G10)</f>
        <v>12</v>
      </c>
      <c r="I10" s="15" t="str">
        <f t="shared" ref="I10:I34" si="2">IF(H10="","",IF(H10&gt;=16,"Alta",IF(H10&gt;=8,"Media","Baja")))</f>
        <v>Media</v>
      </c>
      <c r="J10" s="16" t="s">
        <v>205</v>
      </c>
      <c r="K10" s="16">
        <v>1</v>
      </c>
      <c r="L10" s="15" t="str">
        <f t="shared" ref="L10:L34" si="3">IF(B10="","",IF(C10="","Falta categoría",IF(E10="","Falta evidencia",IF(OR(F10="",G10=""),"Falta valoración",IF(AND(J10="Sí",COUNTIFS($C$10:$C$34,C10,$J$10:$J$34,"Sí")&gt;5),"Máximo 5",IF(AND(J10="Sí",OR(K10="",COUNTIFS($C$10:$C$34,C10,$J$10:$J$34,"Sí",$K$10:$K$34,K10)&gt;1)),"Revisa orden","Correcto"))))))</f>
        <v>Correcto</v>
      </c>
      <c r="M10" s="2"/>
    </row>
    <row r="11" spans="1:13" ht="27.6">
      <c r="A11" s="15" t="str">
        <f>IF(B11="","",LEFT(C11,1)&amp;COUNTIFS($C$10:C11,C11,$B$10:B11,"&lt;&gt;"))</f>
        <v>F2</v>
      </c>
      <c r="B11" s="16" t="s">
        <v>206</v>
      </c>
      <c r="C11" s="16" t="s">
        <v>141</v>
      </c>
      <c r="D11" s="15" t="str">
        <f t="shared" si="0"/>
        <v>Interno</v>
      </c>
      <c r="E11" s="16" t="s">
        <v>207</v>
      </c>
      <c r="F11" s="16">
        <v>5</v>
      </c>
      <c r="G11" s="16">
        <v>4</v>
      </c>
      <c r="H11" s="15">
        <f t="shared" si="1"/>
        <v>20</v>
      </c>
      <c r="I11" s="15" t="str">
        <f t="shared" si="2"/>
        <v>Alta</v>
      </c>
      <c r="J11" s="16" t="s">
        <v>205</v>
      </c>
      <c r="K11" s="16">
        <v>2</v>
      </c>
      <c r="L11" s="15" t="str">
        <f t="shared" si="3"/>
        <v>Correcto</v>
      </c>
      <c r="M11" s="2"/>
    </row>
    <row r="12" spans="1:13" ht="27.6">
      <c r="A12" s="15" t="str">
        <f>IF(B12="","",LEFT(C12,1)&amp;COUNTIFS($C$10:C12,C12,$B$10:B12,"&lt;&gt;"))</f>
        <v>F3</v>
      </c>
      <c r="B12" s="16" t="s">
        <v>208</v>
      </c>
      <c r="C12" s="16" t="s">
        <v>141</v>
      </c>
      <c r="D12" s="15" t="str">
        <f t="shared" si="0"/>
        <v>Interno</v>
      </c>
      <c r="E12" s="16" t="s">
        <v>209</v>
      </c>
      <c r="F12" s="16">
        <v>4</v>
      </c>
      <c r="G12" s="16">
        <v>4</v>
      </c>
      <c r="H12" s="15">
        <f t="shared" si="1"/>
        <v>16</v>
      </c>
      <c r="I12" s="15" t="str">
        <f t="shared" si="2"/>
        <v>Alta</v>
      </c>
      <c r="J12" s="16" t="s">
        <v>205</v>
      </c>
      <c r="K12" s="16">
        <v>3</v>
      </c>
      <c r="L12" s="15" t="str">
        <f t="shared" si="3"/>
        <v>Correcto</v>
      </c>
      <c r="M12" s="2"/>
    </row>
    <row r="13" spans="1:13" ht="27.6">
      <c r="A13" s="15" t="str">
        <f>IF(B13="","",LEFT(C13,1)&amp;COUNTIFS($C$10:C13,C13,$B$10:B13,"&lt;&gt;"))</f>
        <v>F4</v>
      </c>
      <c r="B13" s="16" t="s">
        <v>210</v>
      </c>
      <c r="C13" s="16" t="s">
        <v>141</v>
      </c>
      <c r="D13" s="15" t="str">
        <f t="shared" si="0"/>
        <v>Interno</v>
      </c>
      <c r="E13" s="16" t="s">
        <v>211</v>
      </c>
      <c r="F13" s="16">
        <v>4</v>
      </c>
      <c r="G13" s="16">
        <v>3</v>
      </c>
      <c r="H13" s="15">
        <f t="shared" si="1"/>
        <v>12</v>
      </c>
      <c r="I13" s="15" t="str">
        <f t="shared" si="2"/>
        <v>Media</v>
      </c>
      <c r="J13" s="16" t="s">
        <v>205</v>
      </c>
      <c r="K13" s="16">
        <v>4</v>
      </c>
      <c r="L13" s="15" t="str">
        <f t="shared" si="3"/>
        <v>Correcto</v>
      </c>
      <c r="M13" s="2"/>
    </row>
    <row r="14" spans="1:13">
      <c r="A14" s="15" t="str">
        <f>IF(B14="","",LEFT(C14,1)&amp;COUNTIFS($C$10:C14,C14,$B$10:B14,"&lt;&gt;"))</f>
        <v>D1</v>
      </c>
      <c r="B14" s="16" t="s">
        <v>212</v>
      </c>
      <c r="C14" s="16" t="s">
        <v>109</v>
      </c>
      <c r="D14" s="15" t="str">
        <f t="shared" si="0"/>
        <v>Interno</v>
      </c>
      <c r="E14" s="16" t="s">
        <v>213</v>
      </c>
      <c r="F14" s="16">
        <v>5</v>
      </c>
      <c r="G14" s="16">
        <v>5</v>
      </c>
      <c r="H14" s="15">
        <f t="shared" si="1"/>
        <v>25</v>
      </c>
      <c r="I14" s="15" t="str">
        <f t="shared" si="2"/>
        <v>Alta</v>
      </c>
      <c r="J14" s="16" t="s">
        <v>205</v>
      </c>
      <c r="K14" s="16">
        <v>1</v>
      </c>
      <c r="L14" s="15" t="str">
        <f t="shared" si="3"/>
        <v>Correcto</v>
      </c>
      <c r="M14" s="2"/>
    </row>
    <row r="15" spans="1:13" ht="27.6">
      <c r="A15" s="15" t="str">
        <f>IF(B15="","",LEFT(C15,1)&amp;COUNTIFS($C$10:C15,C15,$B$10:B15,"&lt;&gt;"))</f>
        <v>D2</v>
      </c>
      <c r="B15" s="16" t="s">
        <v>214</v>
      </c>
      <c r="C15" s="16" t="s">
        <v>109</v>
      </c>
      <c r="D15" s="15" t="str">
        <f t="shared" si="0"/>
        <v>Interno</v>
      </c>
      <c r="E15" s="16" t="s">
        <v>215</v>
      </c>
      <c r="F15" s="16">
        <v>5</v>
      </c>
      <c r="G15" s="16">
        <v>5</v>
      </c>
      <c r="H15" s="15">
        <f t="shared" si="1"/>
        <v>25</v>
      </c>
      <c r="I15" s="15" t="str">
        <f t="shared" si="2"/>
        <v>Alta</v>
      </c>
      <c r="J15" s="16" t="s">
        <v>205</v>
      </c>
      <c r="K15" s="16">
        <v>2</v>
      </c>
      <c r="L15" s="15" t="str">
        <f t="shared" si="3"/>
        <v>Correcto</v>
      </c>
      <c r="M15" s="2"/>
    </row>
    <row r="16" spans="1:13">
      <c r="A16" s="15" t="str">
        <f>IF(B16="","",LEFT(C16,1)&amp;COUNTIFS($C$10:C16,C16,$B$10:B16,"&lt;&gt;"))</f>
        <v>D3</v>
      </c>
      <c r="B16" s="16" t="s">
        <v>216</v>
      </c>
      <c r="C16" s="16" t="s">
        <v>109</v>
      </c>
      <c r="D16" s="15" t="str">
        <f t="shared" si="0"/>
        <v>Interno</v>
      </c>
      <c r="E16" s="16" t="s">
        <v>217</v>
      </c>
      <c r="F16" s="16">
        <v>4</v>
      </c>
      <c r="G16" s="16">
        <v>4</v>
      </c>
      <c r="H16" s="15">
        <f t="shared" si="1"/>
        <v>16</v>
      </c>
      <c r="I16" s="15" t="str">
        <f t="shared" si="2"/>
        <v>Alta</v>
      </c>
      <c r="J16" s="16" t="s">
        <v>205</v>
      </c>
      <c r="K16" s="16">
        <v>3</v>
      </c>
      <c r="L16" s="15" t="str">
        <f t="shared" si="3"/>
        <v>Correcto</v>
      </c>
      <c r="M16" s="2"/>
    </row>
    <row r="17" spans="1:13" ht="27.6">
      <c r="A17" s="15" t="str">
        <f>IF(B17="","",LEFT(C17,1)&amp;COUNTIFS($C$10:C17,C17,$B$10:B17,"&lt;&gt;"))</f>
        <v>D4</v>
      </c>
      <c r="B17" s="16" t="s">
        <v>218</v>
      </c>
      <c r="C17" s="16" t="s">
        <v>109</v>
      </c>
      <c r="D17" s="15" t="str">
        <f t="shared" si="0"/>
        <v>Interno</v>
      </c>
      <c r="E17" s="16" t="s">
        <v>219</v>
      </c>
      <c r="F17" s="16">
        <v>4</v>
      </c>
      <c r="G17" s="16">
        <v>4</v>
      </c>
      <c r="H17" s="15">
        <f t="shared" si="1"/>
        <v>16</v>
      </c>
      <c r="I17" s="15" t="str">
        <f t="shared" si="2"/>
        <v>Alta</v>
      </c>
      <c r="J17" s="16" t="s">
        <v>205</v>
      </c>
      <c r="K17" s="16">
        <v>4</v>
      </c>
      <c r="L17" s="15" t="str">
        <f t="shared" si="3"/>
        <v>Correcto</v>
      </c>
      <c r="M17" s="2"/>
    </row>
    <row r="18" spans="1:13" ht="27.6">
      <c r="A18" s="15" t="str">
        <f>IF(B18="","",LEFT(C18,1)&amp;COUNTIFS($C$10:C18,C18,$B$10:B18,"&lt;&gt;"))</f>
        <v>O1</v>
      </c>
      <c r="B18" s="16" t="s">
        <v>220</v>
      </c>
      <c r="C18" s="16" t="s">
        <v>161</v>
      </c>
      <c r="D18" s="15" t="str">
        <f t="shared" si="0"/>
        <v>Externo</v>
      </c>
      <c r="E18" s="16" t="s">
        <v>221</v>
      </c>
      <c r="F18" s="16">
        <v>5</v>
      </c>
      <c r="G18" s="16">
        <v>4</v>
      </c>
      <c r="H18" s="15">
        <f t="shared" si="1"/>
        <v>20</v>
      </c>
      <c r="I18" s="15" t="str">
        <f t="shared" si="2"/>
        <v>Alta</v>
      </c>
      <c r="J18" s="16" t="s">
        <v>205</v>
      </c>
      <c r="K18" s="16">
        <v>1</v>
      </c>
      <c r="L18" s="15" t="str">
        <f t="shared" si="3"/>
        <v>Correcto</v>
      </c>
      <c r="M18" s="2"/>
    </row>
    <row r="19" spans="1:13">
      <c r="A19" s="15" t="str">
        <f>IF(B19="","",LEFT(C19,1)&amp;COUNTIFS($C$10:C19,C19,$B$10:B19,"&lt;&gt;"))</f>
        <v>O2</v>
      </c>
      <c r="B19" s="16" t="s">
        <v>222</v>
      </c>
      <c r="C19" s="16" t="s">
        <v>161</v>
      </c>
      <c r="D19" s="15" t="str">
        <f t="shared" si="0"/>
        <v>Externo</v>
      </c>
      <c r="E19" s="16" t="s">
        <v>223</v>
      </c>
      <c r="F19" s="16">
        <v>5</v>
      </c>
      <c r="G19" s="16">
        <v>4</v>
      </c>
      <c r="H19" s="15">
        <f t="shared" si="1"/>
        <v>20</v>
      </c>
      <c r="I19" s="15" t="str">
        <f t="shared" si="2"/>
        <v>Alta</v>
      </c>
      <c r="J19" s="16" t="s">
        <v>205</v>
      </c>
      <c r="K19" s="16">
        <v>2</v>
      </c>
      <c r="L19" s="15" t="str">
        <f t="shared" si="3"/>
        <v>Correcto</v>
      </c>
      <c r="M19" s="2"/>
    </row>
    <row r="20" spans="1:13" ht="27.6">
      <c r="A20" s="15" t="str">
        <f>IF(B20="","",LEFT(C20,1)&amp;COUNTIFS($C$10:C20,C20,$B$10:B20,"&lt;&gt;"))</f>
        <v>O3</v>
      </c>
      <c r="B20" s="16" t="s">
        <v>224</v>
      </c>
      <c r="C20" s="16" t="s">
        <v>161</v>
      </c>
      <c r="D20" s="15" t="str">
        <f t="shared" si="0"/>
        <v>Externo</v>
      </c>
      <c r="E20" s="16" t="s">
        <v>225</v>
      </c>
      <c r="F20" s="16">
        <v>4</v>
      </c>
      <c r="G20" s="16">
        <v>3</v>
      </c>
      <c r="H20" s="15">
        <f t="shared" si="1"/>
        <v>12</v>
      </c>
      <c r="I20" s="15" t="str">
        <f t="shared" si="2"/>
        <v>Media</v>
      </c>
      <c r="J20" s="16" t="s">
        <v>205</v>
      </c>
      <c r="K20" s="16">
        <v>3</v>
      </c>
      <c r="L20" s="15" t="str">
        <f t="shared" si="3"/>
        <v>Correcto</v>
      </c>
      <c r="M20" s="2"/>
    </row>
    <row r="21" spans="1:13">
      <c r="A21" s="15" t="str">
        <f>IF(B21="","",LEFT(C21,1)&amp;COUNTIFS($C$10:C21,C21,$B$10:B21,"&lt;&gt;"))</f>
        <v>O4</v>
      </c>
      <c r="B21" s="16" t="s">
        <v>226</v>
      </c>
      <c r="C21" s="16" t="s">
        <v>161</v>
      </c>
      <c r="D21" s="15" t="str">
        <f t="shared" si="0"/>
        <v>Externo</v>
      </c>
      <c r="E21" s="16" t="s">
        <v>227</v>
      </c>
      <c r="F21" s="16">
        <v>3</v>
      </c>
      <c r="G21" s="16">
        <v>3</v>
      </c>
      <c r="H21" s="15">
        <f t="shared" si="1"/>
        <v>9</v>
      </c>
      <c r="I21" s="15" t="str">
        <f t="shared" si="2"/>
        <v>Media</v>
      </c>
      <c r="J21" s="16" t="s">
        <v>205</v>
      </c>
      <c r="K21" s="16">
        <v>4</v>
      </c>
      <c r="L21" s="15" t="str">
        <f t="shared" si="3"/>
        <v>Correcto</v>
      </c>
      <c r="M21" s="2"/>
    </row>
    <row r="22" spans="1:13" ht="27.6">
      <c r="A22" s="15" t="str">
        <f>IF(B22="","",LEFT(C22,1)&amp;COUNTIFS($C$10:C22,C22,$B$10:B22,"&lt;&gt;"))</f>
        <v>A1</v>
      </c>
      <c r="B22" s="16" t="s">
        <v>228</v>
      </c>
      <c r="C22" s="16" t="s">
        <v>94</v>
      </c>
      <c r="D22" s="15" t="str">
        <f t="shared" si="0"/>
        <v>Externo</v>
      </c>
      <c r="E22" s="16" t="s">
        <v>229</v>
      </c>
      <c r="F22" s="16">
        <v>4</v>
      </c>
      <c r="G22" s="16">
        <v>4</v>
      </c>
      <c r="H22" s="15">
        <f t="shared" si="1"/>
        <v>16</v>
      </c>
      <c r="I22" s="15" t="str">
        <f t="shared" si="2"/>
        <v>Alta</v>
      </c>
      <c r="J22" s="16" t="s">
        <v>205</v>
      </c>
      <c r="K22" s="16">
        <v>1</v>
      </c>
      <c r="L22" s="15" t="str">
        <f t="shared" si="3"/>
        <v>Correcto</v>
      </c>
      <c r="M22" s="2"/>
    </row>
    <row r="23" spans="1:13">
      <c r="A23" s="15" t="str">
        <f>IF(B23="","",LEFT(C23,1)&amp;COUNTIFS($C$10:C23,C23,$B$10:B23,"&lt;&gt;"))</f>
        <v>A2</v>
      </c>
      <c r="B23" s="16" t="s">
        <v>230</v>
      </c>
      <c r="C23" s="16" t="s">
        <v>94</v>
      </c>
      <c r="D23" s="15" t="str">
        <f t="shared" si="0"/>
        <v>Externo</v>
      </c>
      <c r="E23" s="16" t="s">
        <v>231</v>
      </c>
      <c r="F23" s="16">
        <v>5</v>
      </c>
      <c r="G23" s="16">
        <v>5</v>
      </c>
      <c r="H23" s="15">
        <f t="shared" si="1"/>
        <v>25</v>
      </c>
      <c r="I23" s="15" t="str">
        <f t="shared" si="2"/>
        <v>Alta</v>
      </c>
      <c r="J23" s="16" t="s">
        <v>205</v>
      </c>
      <c r="K23" s="16">
        <v>2</v>
      </c>
      <c r="L23" s="15" t="str">
        <f t="shared" si="3"/>
        <v>Correcto</v>
      </c>
      <c r="M23" s="2"/>
    </row>
    <row r="24" spans="1:13" ht="27.6">
      <c r="A24" s="15" t="str">
        <f>IF(B24="","",LEFT(C24,1)&amp;COUNTIFS($C$10:C24,C24,$B$10:B24,"&lt;&gt;"))</f>
        <v>A3</v>
      </c>
      <c r="B24" s="16" t="s">
        <v>232</v>
      </c>
      <c r="C24" s="16" t="s">
        <v>94</v>
      </c>
      <c r="D24" s="15" t="str">
        <f t="shared" si="0"/>
        <v>Externo</v>
      </c>
      <c r="E24" s="16" t="s">
        <v>233</v>
      </c>
      <c r="F24" s="16">
        <v>4</v>
      </c>
      <c r="G24" s="16">
        <v>4</v>
      </c>
      <c r="H24" s="15">
        <f t="shared" si="1"/>
        <v>16</v>
      </c>
      <c r="I24" s="15" t="str">
        <f t="shared" si="2"/>
        <v>Alta</v>
      </c>
      <c r="J24" s="16" t="s">
        <v>205</v>
      </c>
      <c r="K24" s="16">
        <v>3</v>
      </c>
      <c r="L24" s="15" t="str">
        <f t="shared" si="3"/>
        <v>Correcto</v>
      </c>
      <c r="M24" s="2"/>
    </row>
    <row r="25" spans="1:13" ht="27.6">
      <c r="A25" s="15" t="str">
        <f>IF(B25="","",LEFT(C25,1)&amp;COUNTIFS($C$10:C25,C25,$B$10:B25,"&lt;&gt;"))</f>
        <v>A4</v>
      </c>
      <c r="B25" s="16" t="s">
        <v>234</v>
      </c>
      <c r="C25" s="16" t="s">
        <v>94</v>
      </c>
      <c r="D25" s="15" t="str">
        <f t="shared" si="0"/>
        <v>Externo</v>
      </c>
      <c r="E25" s="16" t="s">
        <v>235</v>
      </c>
      <c r="F25" s="16">
        <v>4</v>
      </c>
      <c r="G25" s="16">
        <v>4</v>
      </c>
      <c r="H25" s="15">
        <f t="shared" si="1"/>
        <v>16</v>
      </c>
      <c r="I25" s="15" t="str">
        <f t="shared" si="2"/>
        <v>Alta</v>
      </c>
      <c r="J25" s="16" t="s">
        <v>205</v>
      </c>
      <c r="K25" s="16">
        <v>4</v>
      </c>
      <c r="L25" s="15" t="str">
        <f t="shared" si="3"/>
        <v>Correcto</v>
      </c>
      <c r="M25" s="2"/>
    </row>
    <row r="26" spans="1:13">
      <c r="A26" s="15" t="str">
        <f>IF(B26="","",LEFT(C26,1)&amp;COUNTIFS($C$10:C26,C26,$B$10:B26,"&lt;&gt;"))</f>
        <v/>
      </c>
      <c r="B26" s="16"/>
      <c r="C26" s="16"/>
      <c r="D26" s="15" t="str">
        <f t="shared" si="0"/>
        <v/>
      </c>
      <c r="E26" s="16"/>
      <c r="F26" s="16"/>
      <c r="G26" s="16"/>
      <c r="H26" s="15" t="str">
        <f t="shared" si="1"/>
        <v/>
      </c>
      <c r="I26" s="15" t="str">
        <f t="shared" si="2"/>
        <v/>
      </c>
      <c r="J26" s="16"/>
      <c r="K26" s="16"/>
      <c r="L26" s="15" t="str">
        <f t="shared" si="3"/>
        <v/>
      </c>
      <c r="M26" s="2"/>
    </row>
    <row r="27" spans="1:13">
      <c r="A27" s="15" t="str">
        <f>IF(B27="","",LEFT(C27,1)&amp;COUNTIFS($C$10:C27,C27,$B$10:B27,"&lt;&gt;"))</f>
        <v/>
      </c>
      <c r="B27" s="16"/>
      <c r="C27" s="16"/>
      <c r="D27" s="15" t="str">
        <f t="shared" si="0"/>
        <v/>
      </c>
      <c r="E27" s="16"/>
      <c r="F27" s="16"/>
      <c r="G27" s="16"/>
      <c r="H27" s="15" t="str">
        <f t="shared" si="1"/>
        <v/>
      </c>
      <c r="I27" s="15" t="str">
        <f t="shared" si="2"/>
        <v/>
      </c>
      <c r="J27" s="16"/>
      <c r="K27" s="16"/>
      <c r="L27" s="15" t="str">
        <f t="shared" si="3"/>
        <v/>
      </c>
      <c r="M27" s="2"/>
    </row>
    <row r="28" spans="1:13">
      <c r="A28" s="15" t="str">
        <f>IF(B28="","",LEFT(C28,1)&amp;COUNTIFS($C$10:C28,C28,$B$10:B28,"&lt;&gt;"))</f>
        <v/>
      </c>
      <c r="B28" s="16"/>
      <c r="C28" s="16"/>
      <c r="D28" s="15" t="str">
        <f t="shared" si="0"/>
        <v/>
      </c>
      <c r="E28" s="16"/>
      <c r="F28" s="16"/>
      <c r="G28" s="16"/>
      <c r="H28" s="15" t="str">
        <f t="shared" si="1"/>
        <v/>
      </c>
      <c r="I28" s="15" t="str">
        <f t="shared" si="2"/>
        <v/>
      </c>
      <c r="J28" s="16"/>
      <c r="K28" s="16"/>
      <c r="L28" s="15" t="str">
        <f t="shared" si="3"/>
        <v/>
      </c>
      <c r="M28" s="2"/>
    </row>
    <row r="29" spans="1:13">
      <c r="A29" s="15" t="str">
        <f>IF(B29="","",LEFT(C29,1)&amp;COUNTIFS($C$10:C29,C29,$B$10:B29,"&lt;&gt;"))</f>
        <v/>
      </c>
      <c r="B29" s="16"/>
      <c r="C29" s="16"/>
      <c r="D29" s="15" t="str">
        <f t="shared" si="0"/>
        <v/>
      </c>
      <c r="E29" s="16"/>
      <c r="F29" s="16"/>
      <c r="G29" s="16"/>
      <c r="H29" s="15" t="str">
        <f t="shared" si="1"/>
        <v/>
      </c>
      <c r="I29" s="15" t="str">
        <f t="shared" si="2"/>
        <v/>
      </c>
      <c r="J29" s="16"/>
      <c r="K29" s="16"/>
      <c r="L29" s="15" t="str">
        <f t="shared" si="3"/>
        <v/>
      </c>
      <c r="M29" s="2"/>
    </row>
    <row r="30" spans="1:13">
      <c r="A30" s="15" t="str">
        <f>IF(B30="","",LEFT(C30,1)&amp;COUNTIFS($C$10:C30,C30,$B$10:B30,"&lt;&gt;"))</f>
        <v/>
      </c>
      <c r="B30" s="16"/>
      <c r="C30" s="16"/>
      <c r="D30" s="15" t="str">
        <f t="shared" si="0"/>
        <v/>
      </c>
      <c r="E30" s="16"/>
      <c r="F30" s="16"/>
      <c r="G30" s="16"/>
      <c r="H30" s="15" t="str">
        <f t="shared" si="1"/>
        <v/>
      </c>
      <c r="I30" s="15" t="str">
        <f t="shared" si="2"/>
        <v/>
      </c>
      <c r="J30" s="16"/>
      <c r="K30" s="16"/>
      <c r="L30" s="15" t="str">
        <f t="shared" si="3"/>
        <v/>
      </c>
      <c r="M30" s="2"/>
    </row>
    <row r="31" spans="1:13">
      <c r="A31" s="15" t="str">
        <f>IF(B31="","",LEFT(C31,1)&amp;COUNTIFS($C$10:C31,C31,$B$10:B31,"&lt;&gt;"))</f>
        <v/>
      </c>
      <c r="B31" s="16"/>
      <c r="C31" s="16"/>
      <c r="D31" s="15" t="str">
        <f t="shared" si="0"/>
        <v/>
      </c>
      <c r="E31" s="16"/>
      <c r="F31" s="16"/>
      <c r="G31" s="16"/>
      <c r="H31" s="15" t="str">
        <f t="shared" si="1"/>
        <v/>
      </c>
      <c r="I31" s="15" t="str">
        <f t="shared" si="2"/>
        <v/>
      </c>
      <c r="J31" s="16"/>
      <c r="K31" s="16"/>
      <c r="L31" s="15" t="str">
        <f t="shared" si="3"/>
        <v/>
      </c>
      <c r="M31" s="2"/>
    </row>
    <row r="32" spans="1:13">
      <c r="A32" s="15" t="str">
        <f>IF(B32="","",LEFT(C32,1)&amp;COUNTIFS($C$10:C32,C32,$B$10:B32,"&lt;&gt;"))</f>
        <v/>
      </c>
      <c r="B32" s="16"/>
      <c r="C32" s="16"/>
      <c r="D32" s="15" t="str">
        <f t="shared" si="0"/>
        <v/>
      </c>
      <c r="E32" s="16"/>
      <c r="F32" s="16"/>
      <c r="G32" s="16"/>
      <c r="H32" s="15" t="str">
        <f t="shared" si="1"/>
        <v/>
      </c>
      <c r="I32" s="15" t="str">
        <f t="shared" si="2"/>
        <v/>
      </c>
      <c r="J32" s="16"/>
      <c r="K32" s="16"/>
      <c r="L32" s="15" t="str">
        <f t="shared" si="3"/>
        <v/>
      </c>
      <c r="M32" s="2"/>
    </row>
    <row r="33" spans="1:13">
      <c r="A33" s="15" t="str">
        <f>IF(B33="","",LEFT(C33,1)&amp;COUNTIFS($C$10:C33,C33,$B$10:B33,"&lt;&gt;"))</f>
        <v/>
      </c>
      <c r="B33" s="16"/>
      <c r="C33" s="16"/>
      <c r="D33" s="15" t="str">
        <f t="shared" si="0"/>
        <v/>
      </c>
      <c r="E33" s="16"/>
      <c r="F33" s="16"/>
      <c r="G33" s="16"/>
      <c r="H33" s="15" t="str">
        <f t="shared" si="1"/>
        <v/>
      </c>
      <c r="I33" s="15" t="str">
        <f t="shared" si="2"/>
        <v/>
      </c>
      <c r="J33" s="16"/>
      <c r="K33" s="16"/>
      <c r="L33" s="15" t="str">
        <f t="shared" si="3"/>
        <v/>
      </c>
      <c r="M33" s="2"/>
    </row>
    <row r="34" spans="1:13">
      <c r="A34" s="15" t="str">
        <f>IF(B34="","",LEFT(C34,1)&amp;COUNTIFS($C$10:C34,C34,$B$10:B34,"&lt;&gt;"))</f>
        <v/>
      </c>
      <c r="B34" s="16"/>
      <c r="C34" s="16"/>
      <c r="D34" s="15" t="str">
        <f t="shared" si="0"/>
        <v/>
      </c>
      <c r="E34" s="16"/>
      <c r="F34" s="16"/>
      <c r="G34" s="16"/>
      <c r="H34" s="15" t="str">
        <f t="shared" si="1"/>
        <v/>
      </c>
      <c r="I34" s="15" t="str">
        <f t="shared" si="2"/>
        <v/>
      </c>
      <c r="J34" s="16"/>
      <c r="K34" s="16"/>
      <c r="L34" s="15" t="str">
        <f t="shared" si="3"/>
        <v/>
      </c>
      <c r="M34" s="2"/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</sheetData>
  <sheetProtection algorithmName="SHA-512" hashValue="Hq2xadCHQJmyye9RYTIAo382BZuLgejFr+vOG5yRrzJCUCYaJhC1K2aCvugXsEqmVmJbSEPhwsKAzYBqDpub8Q==" saltValue="1MHSYEzSwfhQMjqeNjr12w==" spinCount="100000" sheet="1" objects="1" scenarios="1" formatCells="0" formatColumns="0" formatRows="0" insertColumns="0" sort="0" autoFilter="0" pivotTables="0"/>
  <mergeCells count="7">
    <mergeCell ref="A7:L7"/>
    <mergeCell ref="A5:L5"/>
    <mergeCell ref="A1:L1"/>
    <mergeCell ref="A3:L3"/>
    <mergeCell ref="A6:C6"/>
    <mergeCell ref="D6:H6"/>
    <mergeCell ref="I6:L6"/>
  </mergeCells>
  <conditionalFormatting sqref="I10:I34">
    <cfRule type="containsText" dxfId="26" priority="1" operator="containsText" text="Alta"/>
    <cfRule type="containsText" dxfId="25" priority="2" operator="containsText" text="Media"/>
    <cfRule type="containsText" dxfId="24" priority="3" operator="containsText" text="Baja"/>
  </conditionalFormatting>
  <conditionalFormatting sqref="K10:K34">
    <cfRule type="expression" dxfId="23" priority="6">
      <formula>AND($J10="Sí",$K10&lt;&gt;"",COUNTIFS($C$10:$C$34,$C10,$J$10:$J$34,"Sí",$K$10:$K$34,$K10)&gt;1)</formula>
    </cfRule>
  </conditionalFormatting>
  <conditionalFormatting sqref="L10:L34">
    <cfRule type="containsText" dxfId="22" priority="4" operator="containsText" text="Correcto"/>
    <cfRule type="expression" dxfId="21" priority="5">
      <formula>AND($L10&lt;&gt;"",$L10&lt;&gt;"Correcto")</formula>
    </cfRule>
  </conditionalFormatting>
  <dataValidations count="5">
    <dataValidation type="list" allowBlank="1" showInputMessage="1" showErrorMessage="1" errorTitle="Categoría no válida" error="Selecciona una opción de la lista." promptTitle="Categoría" prompt="Selecciona F, O, D o A según el origen y efecto del factor." sqref="C10:C34" xr:uid="{00000000-0002-0000-0200-000000000000}">
      <formula1>"Fortaleza,Oportunidad,Debilidad,Amenaza"</formula1>
    </dataValidation>
    <dataValidation type="whole" allowBlank="1" showInputMessage="1" showErrorMessage="1" errorTitle="Valor no válido" error="Usa únicamente números enteros del 1 al 5." promptTitle="Escala 1 a 5" prompt="Ingresa un número entero entre 1 y 5." sqref="F10:G34" xr:uid="{00000000-0002-0000-0200-000001000000}">
      <formula1>1</formula1>
      <formula2>5</formula2>
    </dataValidation>
    <dataValidation type="list" allowBlank="1" showInputMessage="1" showErrorMessage="1" errorTitle="Opción no válida" error="Selecciona Sí o No." promptTitle="Incluir en la matriz" prompt="Selecciona Sí para mostrar el factor en la hoja 4 y usarlo en el cruce." sqref="J10:J34" xr:uid="{00000000-0002-0000-0200-000003000000}">
      <formula1>"Sí,No"</formula1>
    </dataValidation>
    <dataValidation type="whole" allowBlank="1" showInputMessage="1" showErrorMessage="1" errorTitle="Orden no válido" error="Usa un número entero del 1 al 5." promptTitle="Orden en la matriz" prompt="Usa un número único del 1 al 5 dentro de cada categoría seleccionada." sqref="K10:K34" xr:uid="{00000000-0002-0000-0200-000004000000}">
      <formula1>1</formula1>
      <formula2>5</formula2>
    </dataValidation>
    <dataValidation type="custom" showErrorMessage="1" errorTitle="Celda calculada" error="Esta celda se calcula automáticamente. Edita únicamente las celdas azules." sqref="D10:D34 L10:L34 H10:I34 A10:A34" xr:uid="{00000000-0002-0000-0200-000005000000}">
      <formula1>FALSE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"/>
  <sheetViews>
    <sheetView workbookViewId="0">
      <selection activeCell="I12" sqref="I12"/>
    </sheetView>
  </sheetViews>
  <sheetFormatPr baseColWidth="10" defaultColWidth="25.59765625" defaultRowHeight="13.8"/>
  <cols>
    <col min="1" max="1" width="18.69921875" style="22" bestFit="1" customWidth="1"/>
    <col min="2" max="2" width="25.59765625" style="22"/>
    <col min="3" max="3" width="12.5" style="22" bestFit="1" customWidth="1"/>
    <col min="4" max="4" width="2.69921875" style="22" bestFit="1" customWidth="1"/>
    <col min="5" max="5" width="13.5" style="22" bestFit="1" customWidth="1"/>
    <col min="6" max="6" width="25.59765625" style="22"/>
    <col min="7" max="7" width="14.5" style="22" bestFit="1" customWidth="1"/>
    <col min="8" max="8" width="2.69921875" style="22" bestFit="1" customWidth="1"/>
    <col min="9" max="16384" width="25.59765625" style="22"/>
  </cols>
  <sheetData>
    <row r="1" spans="1:14" ht="25.8">
      <c r="A1" s="20" t="s">
        <v>236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</row>
    <row r="2" spans="1:1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4">
      <c r="A3" s="19" t="s">
        <v>237</v>
      </c>
      <c r="B3" s="19"/>
      <c r="C3" s="19"/>
      <c r="D3" s="19"/>
      <c r="E3" s="19"/>
      <c r="F3" s="19"/>
      <c r="G3" s="19"/>
      <c r="H3" s="19"/>
      <c r="I3" s="21"/>
      <c r="J3" s="21"/>
      <c r="K3" s="21"/>
      <c r="L3" s="21"/>
      <c r="M3" s="21"/>
      <c r="N3" s="21"/>
    </row>
    <row r="4" spans="1:1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>
      <c r="A5" s="23" t="s">
        <v>2</v>
      </c>
      <c r="B5" s="23"/>
      <c r="C5" s="23"/>
      <c r="D5" s="23"/>
      <c r="E5" s="23"/>
      <c r="F5" s="23"/>
      <c r="G5" s="23"/>
      <c r="H5" s="23"/>
      <c r="I5" s="21"/>
      <c r="J5" s="21"/>
      <c r="K5" s="21"/>
      <c r="L5" s="21"/>
      <c r="M5" s="21"/>
      <c r="N5" s="21"/>
    </row>
    <row r="6" spans="1:14" ht="14.4">
      <c r="A6" s="24" t="s">
        <v>238</v>
      </c>
      <c r="B6" s="24"/>
      <c r="C6" s="24" t="s">
        <v>239</v>
      </c>
      <c r="D6" s="24"/>
      <c r="E6" s="24" t="s">
        <v>240</v>
      </c>
      <c r="F6" s="24"/>
      <c r="G6" s="24" t="s">
        <v>241</v>
      </c>
      <c r="H6" s="24"/>
      <c r="I6" s="21"/>
      <c r="J6" s="21"/>
      <c r="K6" s="21"/>
      <c r="L6" s="21"/>
      <c r="M6" s="21"/>
      <c r="N6" s="21"/>
    </row>
    <row r="7" spans="1:14" ht="21">
      <c r="A7" s="28">
        <f>COUNTIFS('3. Factores'!$B$10:$B$34,"&lt;&gt;",'3. Factores'!$C$10:$C$34,"&lt;&gt;")</f>
        <v>16</v>
      </c>
      <c r="B7" s="28"/>
      <c r="C7" s="28">
        <f>COUNTIFS('3. Factores'!$B$10:$B$34,"&lt;&gt;",'3. Factores'!$I$10:$I$34,"Alta")</f>
        <v>12</v>
      </c>
      <c r="D7" s="28"/>
      <c r="E7" s="28">
        <f>COUNTIFS('3. Factores'!$B$10:$B$34,"&lt;&gt;",'3. Factores'!$C$10:$C$34,"&lt;&gt;",'3. Factores'!$J$10:$J$34,"Sí")</f>
        <v>16</v>
      </c>
      <c r="F7" s="28"/>
      <c r="G7" s="28">
        <f>IF(COUNT('3. Factores'!$H$10:$H$34)=0,"—",MAX('3. Factores'!$H$10:$H$34))</f>
        <v>25</v>
      </c>
      <c r="H7" s="28"/>
      <c r="I7" s="21"/>
      <c r="J7" s="21"/>
      <c r="K7" s="21"/>
      <c r="L7" s="21"/>
      <c r="M7" s="21"/>
      <c r="N7" s="21"/>
    </row>
    <row r="8" spans="1:14" ht="14.4">
      <c r="A8" s="19" t="str">
        <f>IF(COUNTIF('3. Factores'!$L$10:$L$34,"Revisa orden")+COUNTIF('3. Factores'!$L$10:$L$34,"Máximo 5")&gt;0,"⚠ Revisa la hoja 3: hay órdenes repetidos o más de cinco factores en una categoría.",IF(E7=0,"Registra y selecciona factores en la hoja 3.","✓ Selección lista para interpretar."))</f>
        <v>✓ Selección lista para interpretar.</v>
      </c>
      <c r="B8" s="19"/>
      <c r="C8" s="19"/>
      <c r="D8" s="19"/>
      <c r="E8" s="19"/>
      <c r="F8" s="19"/>
      <c r="G8" s="19"/>
      <c r="H8" s="19"/>
      <c r="I8" s="21"/>
      <c r="J8" s="21"/>
      <c r="K8" s="21"/>
      <c r="L8" s="21"/>
      <c r="M8" s="21"/>
      <c r="N8" s="21"/>
    </row>
    <row r="9" spans="1:14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25" t="s">
        <v>242</v>
      </c>
      <c r="B10" s="25"/>
      <c r="C10" s="25"/>
      <c r="D10" s="25"/>
      <c r="E10" s="25" t="s">
        <v>243</v>
      </c>
      <c r="F10" s="25"/>
      <c r="G10" s="25"/>
      <c r="H10" s="25"/>
      <c r="I10" s="21"/>
      <c r="J10" s="21"/>
      <c r="K10" s="21"/>
      <c r="L10" s="21"/>
      <c r="M10" s="21"/>
      <c r="N10" s="21"/>
    </row>
    <row r="11" spans="1:14">
      <c r="A11" s="26">
        <v>1</v>
      </c>
      <c r="B11" s="27" t="str">
        <f>IFERROR(LOOKUP(2,1/(('3. Factores'!$C$10:$C$34="Fortaleza")*('3. Factores'!$J$10:$J$34="Sí")*('3. Factores'!$K$10:$K$34=A11)),'3. Factores'!$B$10:$B$34),"")</f>
        <v>Buena reputación entre clientes de la zona</v>
      </c>
      <c r="C11" s="27"/>
      <c r="D11" s="29">
        <f>IF(B11="","",SUMIFS('3. Factores'!$H$10:$H$34,'3. Factores'!$C$10:$C$34,"Fortaleza",'3. Factores'!$J$10:$J$34,"Sí",'3. Factores'!$K$10:$K$34,A11))</f>
        <v>12</v>
      </c>
      <c r="E11" s="26">
        <v>1</v>
      </c>
      <c r="F11" s="27" t="str">
        <f>IFERROR(LOOKUP(2,1/(('3. Factores'!$C$10:$C$34="Oportunidad")*('3. Factores'!$J$10:$J$34="Sí")*('3. Factores'!$K$10:$K$34=E11)),'3. Factores'!$B$10:$B$34),"")</f>
        <v>Oficinas cercanas buscan opciones de desayuno</v>
      </c>
      <c r="G11" s="27"/>
      <c r="H11" s="29">
        <f>IF(F11="","",SUMIFS('3. Factores'!$H$10:$H$34,'3. Factores'!$C$10:$C$34,"Oportunidad",'3. Factores'!$J$10:$J$34,"Sí",'3. Factores'!$K$10:$K$34,E11))</f>
        <v>20</v>
      </c>
      <c r="I11" s="21"/>
      <c r="J11" s="21"/>
      <c r="K11" s="21"/>
      <c r="L11" s="21"/>
      <c r="M11" s="21"/>
      <c r="N11" s="21"/>
    </row>
    <row r="12" spans="1:14">
      <c r="A12" s="26">
        <v>2</v>
      </c>
      <c r="B12" s="27" t="str">
        <f>IFERROR(LOOKUP(2,1/(('3. Factores'!$C$10:$C$34="Fortaleza")*('3. Factores'!$J$10:$J$34="Sí")*('3. Factores'!$K$10:$K$34=A12)),'3. Factores'!$B$10:$B$34),"")</f>
        <v>Producción disponible desde primeras horas</v>
      </c>
      <c r="C12" s="27"/>
      <c r="D12" s="29">
        <f>IF(B12="","",SUMIFS('3. Factores'!$H$10:$H$34,'3. Factores'!$C$10:$C$34,"Fortaleza",'3. Factores'!$J$10:$J$34,"Sí",'3. Factores'!$K$10:$K$34,A12))</f>
        <v>20</v>
      </c>
      <c r="E12" s="26">
        <v>2</v>
      </c>
      <c r="F12" s="27" t="str">
        <f>IFERROR(LOOKUP(2,1/(('3. Factores'!$C$10:$C$34="Oportunidad")*('3. Factores'!$J$10:$J$34="Sí")*('3. Factores'!$K$10:$K$34=E12)),'3. Factores'!$B$10:$B$34),"")</f>
        <v>Crecen las consultas y pedidos por WhatsApp</v>
      </c>
      <c r="G12" s="27"/>
      <c r="H12" s="29">
        <f>IF(F12="","",SUMIFS('3. Factores'!$H$10:$H$34,'3. Factores'!$C$10:$C$34,"Oportunidad",'3. Factores'!$J$10:$J$34,"Sí",'3. Factores'!$K$10:$K$34,E12))</f>
        <v>20</v>
      </c>
      <c r="I12" s="21"/>
      <c r="J12" s="21"/>
      <c r="K12" s="21"/>
      <c r="L12" s="21"/>
      <c r="M12" s="21"/>
      <c r="N12" s="21"/>
    </row>
    <row r="13" spans="1:14">
      <c r="A13" s="26">
        <v>3</v>
      </c>
      <c r="B13" s="27" t="str">
        <f>IFERROR(LOOKUP(2,1/(('3. Factores'!$C$10:$C$34="Fortaleza")*('3. Factores'!$J$10:$J$34="Sí")*('3. Factores'!$K$10:$K$34=A13)),'3. Factores'!$B$10:$B$34),"")</f>
        <v>Capacidad para preparar pedidos pequeños con rapidez</v>
      </c>
      <c r="C13" s="27"/>
      <c r="D13" s="29">
        <f>IF(B13="","",SUMIFS('3. Factores'!$H$10:$H$34,'3. Factores'!$C$10:$C$34,"Fortaleza",'3. Factores'!$J$10:$J$34,"Sí",'3. Factores'!$K$10:$K$34,A13))</f>
        <v>16</v>
      </c>
      <c r="E13" s="26">
        <v>3</v>
      </c>
      <c r="F13" s="27" t="str">
        <f>IFERROR(LOOKUP(2,1/(('3. Factores'!$C$10:$C$34="Oportunidad")*('3. Factores'!$J$10:$J$34="Sí")*('3. Factores'!$K$10:$K$34=E13)),'3. Factores'!$B$10:$B$34),"")</f>
        <v>Posibles alianzas con oficinas y eventos locales</v>
      </c>
      <c r="G13" s="27"/>
      <c r="H13" s="29">
        <f>IF(F13="","",SUMIFS('3. Factores'!$H$10:$H$34,'3. Factores'!$C$10:$C$34,"Oportunidad",'3. Factores'!$J$10:$J$34,"Sí",'3. Factores'!$K$10:$K$34,E13))</f>
        <v>12</v>
      </c>
      <c r="I13" s="21"/>
      <c r="J13" s="21"/>
      <c r="K13" s="21"/>
      <c r="L13" s="21"/>
      <c r="M13" s="21"/>
      <c r="N13" s="21"/>
    </row>
    <row r="14" spans="1:14">
      <c r="A14" s="26">
        <v>4</v>
      </c>
      <c r="B14" s="27" t="str">
        <f>IFERROR(LOOKUP(2,1/(('3. Factores'!$C$10:$C$34="Fortaleza")*('3. Factores'!$J$10:$J$34="Sí")*('3. Factores'!$K$10:$K$34=A14)),'3. Factores'!$B$10:$B$34),"")</f>
        <v>Base organizada de clientes frecuentes</v>
      </c>
      <c r="C14" s="27"/>
      <c r="D14" s="29">
        <f>IF(B14="","",SUMIFS('3. Factores'!$H$10:$H$34,'3. Factores'!$C$10:$C$34,"Fortaleza",'3. Factores'!$J$10:$J$34,"Sí",'3. Factores'!$K$10:$K$34,A14))</f>
        <v>12</v>
      </c>
      <c r="E14" s="26">
        <v>4</v>
      </c>
      <c r="F14" s="27" t="str">
        <f>IFERROR(LOOKUP(2,1/(('3. Factores'!$C$10:$C$34="Oportunidad")*('3. Factores'!$J$10:$J$34="Sí")*('3. Factores'!$K$10:$K$34=E14)),'3. Factores'!$B$10:$B$34),"")</f>
        <v>Mayor uso de pagos digitales</v>
      </c>
      <c r="G14" s="27"/>
      <c r="H14" s="29">
        <f>IF(F14="","",SUMIFS('3. Factores'!$H$10:$H$34,'3. Factores'!$C$10:$C$34,"Oportunidad",'3. Factores'!$J$10:$J$34,"Sí",'3. Factores'!$K$10:$K$34,E14))</f>
        <v>9</v>
      </c>
      <c r="I14" s="21"/>
      <c r="J14" s="21"/>
      <c r="K14" s="21"/>
      <c r="L14" s="21"/>
      <c r="M14" s="21"/>
      <c r="N14" s="21"/>
    </row>
    <row r="15" spans="1:14">
      <c r="A15" s="26">
        <v>5</v>
      </c>
      <c r="B15" s="27" t="str">
        <f>IFERROR(LOOKUP(2,1/(('3. Factores'!$C$10:$C$34="Fortaleza")*('3. Factores'!$J$10:$J$34="Sí")*('3. Factores'!$K$10:$K$34=A15)),'3. Factores'!$B$10:$B$34),"")</f>
        <v/>
      </c>
      <c r="C15" s="27"/>
      <c r="D15" s="29" t="str">
        <f>IF(B15="","",SUMIFS('3. Factores'!$H$10:$H$34,'3. Factores'!$C$10:$C$34,"Fortaleza",'3. Factores'!$J$10:$J$34,"Sí",'3. Factores'!$K$10:$K$34,A15))</f>
        <v/>
      </c>
      <c r="E15" s="26">
        <v>5</v>
      </c>
      <c r="F15" s="27" t="str">
        <f>IFERROR(LOOKUP(2,1/(('3. Factores'!$C$10:$C$34="Oportunidad")*('3. Factores'!$J$10:$J$34="Sí")*('3. Factores'!$K$10:$K$34=E15)),'3. Factores'!$B$10:$B$34),"")</f>
        <v/>
      </c>
      <c r="G15" s="27"/>
      <c r="H15" s="29" t="str">
        <f>IF(F15="","",SUMIFS('3. Factores'!$H$10:$H$34,'3. Factores'!$C$10:$C$34,"Oportunidad",'3. Factores'!$J$10:$J$34,"Sí",'3. Factores'!$K$10:$K$34,E15))</f>
        <v/>
      </c>
      <c r="I15" s="21"/>
      <c r="J15" s="21"/>
      <c r="K15" s="21"/>
      <c r="L15" s="21"/>
      <c r="M15" s="21"/>
      <c r="N15" s="21"/>
    </row>
    <row r="16" spans="1:14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25" t="s">
        <v>244</v>
      </c>
      <c r="B18" s="25"/>
      <c r="C18" s="25"/>
      <c r="D18" s="25"/>
      <c r="E18" s="25" t="s">
        <v>245</v>
      </c>
      <c r="F18" s="25"/>
      <c r="G18" s="25"/>
      <c r="H18" s="25"/>
      <c r="I18" s="21"/>
      <c r="J18" s="21"/>
      <c r="K18" s="21"/>
      <c r="L18" s="21"/>
      <c r="M18" s="21"/>
      <c r="N18" s="21"/>
    </row>
    <row r="19" spans="1:14">
      <c r="A19" s="26">
        <v>1</v>
      </c>
      <c r="B19" s="27" t="str">
        <f>IFERROR(LOOKUP(2,1/(('3. Factores'!$C$10:$C$34="Debilidad")*('3. Factores'!$J$10:$J$34="Sí")*('3. Factores'!$K$10:$K$34=A19)),'3. Factores'!$B$10:$B$34),"")</f>
        <v>Pedidos de WhatsApp registrados manualmente</v>
      </c>
      <c r="C19" s="27"/>
      <c r="D19" s="29">
        <f>IF(B19="","",SUMIFS('3. Factores'!$H$10:$H$34,'3. Factores'!$C$10:$C$34,"Debilidad",'3. Factores'!$J$10:$J$34,"Sí",'3. Factores'!$K$10:$K$34,A19))</f>
        <v>25</v>
      </c>
      <c r="E19" s="26">
        <v>1</v>
      </c>
      <c r="F19" s="27" t="str">
        <f>IFERROR(LOOKUP(2,1/(('3. Factores'!$C$10:$C$34="Amenaza")*('3. Factores'!$J$10:$J$34="Sí")*('3. Factores'!$K$10:$K$34=E19)),'3. Factores'!$B$10:$B$34),"")</f>
        <v>Nuevo competidor con servicio de entrega</v>
      </c>
      <c r="G19" s="27"/>
      <c r="H19" s="29">
        <f>IF(F19="","",SUMIFS('3. Factores'!$H$10:$H$34,'3. Factores'!$C$10:$C$34,"Amenaza",'3. Factores'!$J$10:$J$34,"Sí",'3. Factores'!$K$10:$K$34,E19))</f>
        <v>16</v>
      </c>
      <c r="I19" s="21"/>
      <c r="J19" s="21"/>
      <c r="K19" s="21"/>
      <c r="L19" s="21"/>
      <c r="M19" s="21"/>
      <c r="N19" s="21"/>
    </row>
    <row r="20" spans="1:14">
      <c r="A20" s="26">
        <v>2</v>
      </c>
      <c r="B20" s="27" t="str">
        <f>IFERROR(LOOKUP(2,1/(('3. Factores'!$C$10:$C$34="Debilidad")*('3. Factores'!$J$10:$J$34="Sí")*('3. Factores'!$K$10:$K$34=A20)),'3. Factores'!$B$10:$B$34),"")</f>
        <v>Costos desactualizados en varios productos</v>
      </c>
      <c r="C20" s="27"/>
      <c r="D20" s="29">
        <f>IF(B20="","",SUMIFS('3. Factores'!$H$10:$H$34,'3. Factores'!$C$10:$C$34,"Debilidad",'3. Factores'!$J$10:$J$34,"Sí",'3. Factores'!$K$10:$K$34,A20))</f>
        <v>25</v>
      </c>
      <c r="E20" s="26">
        <v>2</v>
      </c>
      <c r="F20" s="27" t="str">
        <f>IFERROR(LOOKUP(2,1/(('3. Factores'!$C$10:$C$34="Amenaza")*('3. Factores'!$J$10:$J$34="Sí")*('3. Factores'!$K$10:$K$34=E20)),'3. Factores'!$B$10:$B$34),"")</f>
        <v>Aumento del precio de harina y lácteos</v>
      </c>
      <c r="G20" s="27"/>
      <c r="H20" s="29">
        <f>IF(F20="","",SUMIFS('3. Factores'!$H$10:$H$34,'3. Factores'!$C$10:$C$34,"Amenaza",'3. Factores'!$J$10:$J$34,"Sí",'3. Factores'!$K$10:$K$34,E20))</f>
        <v>25</v>
      </c>
      <c r="I20" s="21"/>
      <c r="J20" s="21"/>
      <c r="K20" s="21"/>
      <c r="L20" s="21"/>
      <c r="M20" s="21"/>
      <c r="N20" s="21"/>
    </row>
    <row r="21" spans="1:14">
      <c r="A21" s="26">
        <v>3</v>
      </c>
      <c r="B21" s="27" t="str">
        <f>IFERROR(LOOKUP(2,1/(('3. Factores'!$C$10:$C$34="Debilidad")*('3. Factores'!$J$10:$J$34="Sí")*('3. Factores'!$K$10:$K$34=A21)),'3. Factores'!$B$10:$B$34),"")</f>
        <v>Catálogo digital incompleto</v>
      </c>
      <c r="C21" s="27"/>
      <c r="D21" s="29">
        <f>IF(B21="","",SUMIFS('3. Factores'!$H$10:$H$34,'3. Factores'!$C$10:$C$34,"Debilidad",'3. Factores'!$J$10:$J$34,"Sí",'3. Factores'!$K$10:$K$34,A21))</f>
        <v>16</v>
      </c>
      <c r="E21" s="26">
        <v>3</v>
      </c>
      <c r="F21" s="27" t="str">
        <f>IFERROR(LOOKUP(2,1/(('3. Factores'!$C$10:$C$34="Amenaza")*('3. Factores'!$J$10:$J$34="Sí")*('3. Factores'!$K$10:$K$34=E21)),'3. Factores'!$B$10:$B$34),"")</f>
        <v>Clientes sensibles al precio</v>
      </c>
      <c r="G21" s="27"/>
      <c r="H21" s="29">
        <f>IF(F21="","",SUMIFS('3. Factores'!$H$10:$H$34,'3. Factores'!$C$10:$C$34,"Amenaza",'3. Factores'!$J$10:$J$34,"Sí",'3. Factores'!$K$10:$K$34,E21))</f>
        <v>16</v>
      </c>
      <c r="I21" s="21"/>
      <c r="J21" s="21"/>
      <c r="K21" s="21"/>
      <c r="L21" s="21"/>
      <c r="M21" s="21"/>
      <c r="N21" s="21"/>
    </row>
    <row r="22" spans="1:14">
      <c r="A22" s="26">
        <v>4</v>
      </c>
      <c r="B22" s="27" t="str">
        <f>IFERROR(LOOKUP(2,1/(('3. Factores'!$C$10:$C$34="Debilidad")*('3. Factores'!$J$10:$J$34="Sí")*('3. Factores'!$K$10:$K$34=A22)),'3. Factores'!$B$10:$B$34),"")</f>
        <v>Dependencia del propietario para coordinar pedidos</v>
      </c>
      <c r="C22" s="27"/>
      <c r="D22" s="29">
        <f>IF(B22="","",SUMIFS('3. Factores'!$H$10:$H$34,'3. Factores'!$C$10:$C$34,"Debilidad",'3. Factores'!$J$10:$J$34,"Sí",'3. Factores'!$K$10:$K$34,A22))</f>
        <v>16</v>
      </c>
      <c r="E22" s="26">
        <v>4</v>
      </c>
      <c r="F22" s="27" t="str">
        <f>IFERROR(LOOKUP(2,1/(('3. Factores'!$C$10:$C$34="Amenaza")*('3. Factores'!$J$10:$J$34="Sí")*('3. Factores'!$K$10:$K$34=E22)),'3. Factores'!$B$10:$B$34),"")</f>
        <v>Riesgo de retrasos en horas de alta demanda</v>
      </c>
      <c r="G22" s="27"/>
      <c r="H22" s="29">
        <f>IF(F22="","",SUMIFS('3. Factores'!$H$10:$H$34,'3. Factores'!$C$10:$C$34,"Amenaza",'3. Factores'!$J$10:$J$34,"Sí",'3. Factores'!$K$10:$K$34,E22))</f>
        <v>16</v>
      </c>
      <c r="I22" s="21"/>
      <c r="J22" s="21"/>
      <c r="K22" s="21"/>
      <c r="L22" s="21"/>
      <c r="M22" s="21"/>
      <c r="N22" s="21"/>
    </row>
    <row r="23" spans="1:14">
      <c r="A23" s="26">
        <v>5</v>
      </c>
      <c r="B23" s="27" t="str">
        <f>IFERROR(LOOKUP(2,1/(('3. Factores'!$C$10:$C$34="Debilidad")*('3. Factores'!$J$10:$J$34="Sí")*('3. Factores'!$K$10:$K$34=A23)),'3. Factores'!$B$10:$B$34),"")</f>
        <v/>
      </c>
      <c r="C23" s="27"/>
      <c r="D23" s="29" t="str">
        <f>IF(B23="","",SUMIFS('3. Factores'!$H$10:$H$34,'3. Factores'!$C$10:$C$34,"Debilidad",'3. Factores'!$J$10:$J$34,"Sí",'3. Factores'!$K$10:$K$34,A23))</f>
        <v/>
      </c>
      <c r="E23" s="26">
        <v>5</v>
      </c>
      <c r="F23" s="27" t="str">
        <f>IFERROR(LOOKUP(2,1/(('3. Factores'!$C$10:$C$34="Amenaza")*('3. Factores'!$J$10:$J$34="Sí")*('3. Factores'!$K$10:$K$34=E23)),'3. Factores'!$B$10:$B$34),"")</f>
        <v/>
      </c>
      <c r="G23" s="27"/>
      <c r="H23" s="29" t="str">
        <f>IF(F23="","",SUMIFS('3. Factores'!$H$10:$H$34,'3. Factores'!$C$10:$C$34,"Amenaza",'3. Factores'!$J$10:$J$34,"Sí",'3. Factores'!$K$10:$K$34,E23))</f>
        <v/>
      </c>
      <c r="I23" s="21"/>
      <c r="J23" s="21"/>
      <c r="K23" s="21"/>
      <c r="L23" s="21"/>
      <c r="M23" s="21"/>
      <c r="N23" s="21"/>
    </row>
    <row r="24" spans="1:1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5" t="s">
        <v>246</v>
      </c>
      <c r="B25" s="25"/>
      <c r="C25" s="25"/>
      <c r="D25" s="25"/>
      <c r="E25" s="25"/>
      <c r="F25" s="25"/>
      <c r="G25" s="25"/>
      <c r="H25" s="25"/>
      <c r="I25" s="21"/>
      <c r="J25" s="21"/>
      <c r="K25" s="21"/>
      <c r="L25" s="21"/>
      <c r="M25" s="21"/>
      <c r="N25" s="21"/>
    </row>
    <row r="26" spans="1:14">
      <c r="A26" s="19" t="s">
        <v>247</v>
      </c>
      <c r="B26" s="19"/>
      <c r="C26" s="19"/>
      <c r="D26" s="19"/>
      <c r="E26" s="19"/>
      <c r="F26" s="19"/>
      <c r="G26" s="19"/>
      <c r="H26" s="19"/>
      <c r="I26" s="21"/>
      <c r="J26" s="21"/>
      <c r="K26" s="21"/>
      <c r="L26" s="21"/>
      <c r="M26" s="21"/>
      <c r="N26" s="21"/>
    </row>
    <row r="27" spans="1:14">
      <c r="A27" s="19"/>
      <c r="B27" s="19"/>
      <c r="C27" s="19"/>
      <c r="D27" s="19"/>
      <c r="E27" s="19"/>
      <c r="F27" s="19"/>
      <c r="G27" s="19"/>
      <c r="H27" s="19"/>
      <c r="I27" s="21"/>
      <c r="J27" s="21"/>
      <c r="K27" s="21"/>
      <c r="L27" s="21"/>
      <c r="M27" s="21"/>
      <c r="N27" s="21"/>
    </row>
    <row r="28" spans="1:14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1:1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1:1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</sheetData>
  <sheetProtection algorithmName="SHA-512" hashValue="G+DfNMpiLf2N23NyILHh/dX9u4wl48AVumM8DE/G2Jh2L7PgITC/6IlwoXy6LbOR4Jm3LOcYneYZHFv1pmwwoQ==" saltValue="f31UDWwMFv1yPuZDdYzsCw==" spinCount="100000" sheet="1" objects="1" scenarios="1" formatCells="0" formatColumns="0" formatRows="0" insertColumns="0" insertRows="0" sort="0" autoFilter="0" pivotTables="0"/>
  <mergeCells count="34">
    <mergeCell ref="B23:C23"/>
    <mergeCell ref="F23:G23"/>
    <mergeCell ref="A25:H25"/>
    <mergeCell ref="A26:H27"/>
    <mergeCell ref="A5:H5"/>
    <mergeCell ref="B20:C20"/>
    <mergeCell ref="F20:G20"/>
    <mergeCell ref="B21:C21"/>
    <mergeCell ref="F21:G21"/>
    <mergeCell ref="B22:C22"/>
    <mergeCell ref="F22:G22"/>
    <mergeCell ref="B15:C15"/>
    <mergeCell ref="F15:G15"/>
    <mergeCell ref="A18:D18"/>
    <mergeCell ref="E18:H18"/>
    <mergeCell ref="B19:C19"/>
    <mergeCell ref="F19:G19"/>
    <mergeCell ref="B12:C12"/>
    <mergeCell ref="F12:G12"/>
    <mergeCell ref="B13:C13"/>
    <mergeCell ref="F13:G13"/>
    <mergeCell ref="B14:C14"/>
    <mergeCell ref="F14:G14"/>
    <mergeCell ref="A8:H8"/>
    <mergeCell ref="A10:D10"/>
    <mergeCell ref="E10:H10"/>
    <mergeCell ref="B11:C11"/>
    <mergeCell ref="F11:G11"/>
    <mergeCell ref="A1:H1"/>
    <mergeCell ref="A3:H3"/>
    <mergeCell ref="A7:B7"/>
    <mergeCell ref="C7:D7"/>
    <mergeCell ref="E7:F7"/>
    <mergeCell ref="G7:H7"/>
  </mergeCells>
  <conditionalFormatting sqref="A8:H8">
    <cfRule type="containsText" dxfId="20" priority="1" operator="containsText" text="⚠"/>
    <cfRule type="containsText" dxfId="19" priority="2" operator="containsText" text="✓"/>
  </conditionalFormatting>
  <dataValidations count="1">
    <dataValidation type="custom" showErrorMessage="1" errorTitle="Celda calculada" error="Esta celda se calcula automáticamente. Edita únicamente las celdas azules." sqref="A6:H27" xr:uid="{00000000-0002-0000-0300-000000000000}">
      <formula1>FALSE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0"/>
  <sheetViews>
    <sheetView workbookViewId="0">
      <selection activeCell="E17" sqref="E17"/>
    </sheetView>
  </sheetViews>
  <sheetFormatPr baseColWidth="10" defaultColWidth="8.796875" defaultRowHeight="13.8"/>
  <cols>
    <col min="1" max="1" width="7" style="22" customWidth="1"/>
    <col min="2" max="2" width="10" style="22" customWidth="1"/>
    <col min="3" max="4" width="31" style="22" customWidth="1"/>
    <col min="5" max="5" width="18" style="22" customWidth="1"/>
    <col min="6" max="6" width="34" style="22" customWidth="1"/>
    <col min="7" max="7" width="38" style="22" customWidth="1"/>
    <col min="8" max="10" width="10" style="22" customWidth="1"/>
    <col min="11" max="11" width="16" style="22" customWidth="1"/>
    <col min="12" max="16384" width="8.796875" style="22"/>
  </cols>
  <sheetData>
    <row r="1" spans="1:11" ht="27.15" customHeight="1">
      <c r="A1" s="20" t="s">
        <v>248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4.4">
      <c r="A3" s="19" t="s">
        <v>249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9.2" customHeight="1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">
      <c r="A6" s="19" t="s">
        <v>250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4.4">
      <c r="A7" s="19" t="s">
        <v>251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38.4" customHeight="1">
      <c r="A8" s="24" t="s">
        <v>252</v>
      </c>
      <c r="B8" s="24" t="s">
        <v>253</v>
      </c>
      <c r="C8" s="24" t="s">
        <v>135</v>
      </c>
      <c r="D8" s="24" t="s">
        <v>132</v>
      </c>
      <c r="E8" s="24" t="s">
        <v>190</v>
      </c>
      <c r="F8" s="24" t="s">
        <v>170</v>
      </c>
      <c r="G8" s="24" t="s">
        <v>91</v>
      </c>
      <c r="H8" s="24" t="s">
        <v>40</v>
      </c>
      <c r="I8" s="24" t="s">
        <v>117</v>
      </c>
      <c r="J8" s="24" t="s">
        <v>100</v>
      </c>
      <c r="K8" s="24" t="s">
        <v>59</v>
      </c>
    </row>
    <row r="9" spans="1:11" ht="35.25" customHeight="1">
      <c r="A9" s="30">
        <v>1</v>
      </c>
      <c r="B9" s="16" t="s">
        <v>138</v>
      </c>
      <c r="C9" s="16" t="s">
        <v>203</v>
      </c>
      <c r="D9" s="16" t="s">
        <v>220</v>
      </c>
      <c r="E9" s="30" t="str">
        <f>IF(OR(B9="",C9="",D9=""),"",IF(OR(AND(B9="FO",COUNTIFS('3. Factores'!$B$10:$B$34,C9,'3. Factores'!$C$10:$C$34,"Fortaleza",'3. Factores'!$J$10:$J$34,"Sí")&gt;0,COUNTIFS('3. Factores'!$B$10:$B$34,D9,'3. Factores'!$C$10:$C$34,"Oportunidad",'3. Factores'!$J$10:$J$34,"Sí")&gt;0),AND(B9="FA",COUNTIFS('3. Factores'!$B$10:$B$34,C9,'3. Factores'!$C$10:$C$34,"Fortaleza",'3. Factores'!$J$10:$J$34,"Sí")&gt;0,COUNTIFS('3. Factores'!$B$10:$B$34,D9,'3. Factores'!$C$10:$C$34,"Amenaza",'3. Factores'!$J$10:$J$34,"Sí")&gt;0),AND(B9="DO",COUNTIFS('3. Factores'!$B$10:$B$34,C9,'3. Factores'!$C$10:$C$34,"Debilidad",'3. Factores'!$J$10:$J$34,"Sí")&gt;0,COUNTIFS('3. Factores'!$B$10:$B$34,D9,'3. Factores'!$C$10:$C$34,"Oportunidad",'3. Factores'!$J$10:$J$34,"Sí")&gt;0),AND(B9="DA",COUNTIFS('3. Factores'!$B$10:$B$34,C9,'3. Factores'!$C$10:$C$34,"Debilidad",'3. Factores'!$J$10:$J$34,"Sí")&gt;0,COUNTIFS('3. Factores'!$B$10:$B$34,D9,'3. Factores'!$C$10:$C$34,"Amenaza",'3. Factores'!$J$10:$J$34,"Sí")&gt;0)),"Correcto","Revisa combinación"))</f>
        <v>Correcto</v>
      </c>
      <c r="F9" s="30" t="str">
        <f t="shared" ref="F9:F20" si="0">IF(B9="FO","¿Cómo usar una fortaleza para aprovechar una oportunidad?",IF(B9="FA","¿Cómo usar una fortaleza para reducir una amenaza?",IF(B9="DO","¿Qué debilidad debemos corregir para aprovechar una oportunidad?",IF(B9="DA","¿Cómo reducir una debilidad que aumenta la exposición a una amenaza?",""))))</f>
        <v>¿Cómo usar una fortaleza para aprovechar una oportunidad?</v>
      </c>
      <c r="G9" s="16" t="s">
        <v>254</v>
      </c>
      <c r="H9" s="16">
        <v>5</v>
      </c>
      <c r="I9" s="16">
        <v>3</v>
      </c>
      <c r="J9" s="30">
        <f t="shared" ref="J9:J20" si="1">IF(OR(H9="",I9=""),"",H9-I9)</f>
        <v>2</v>
      </c>
      <c r="K9" s="30" t="str">
        <f t="shared" ref="K9:K20" si="2">IF(OR(H9="",I9=""),"",IF(AND(H9&gt;=4,J9&gt;=1),"Priorizar",IF(AND(H9&gt;=3,J9&gt;=0),"Evaluar","Posponer")))</f>
        <v>Priorizar</v>
      </c>
    </row>
    <row r="10" spans="1:11" ht="35.25" customHeight="1">
      <c r="A10" s="30">
        <v>2</v>
      </c>
      <c r="B10" s="16" t="s">
        <v>138</v>
      </c>
      <c r="C10" s="16" t="s">
        <v>206</v>
      </c>
      <c r="D10" s="16" t="s">
        <v>222</v>
      </c>
      <c r="E10" s="30" t="str">
        <f>IF(OR(B10="",C10="",D10=""),"",IF(OR(AND(B10="FO",COUNTIFS('3. Factores'!$B$10:$B$34,C10,'3. Factores'!$C$10:$C$34,"Fortaleza",'3. Factores'!$J$10:$J$34,"Sí")&gt;0,COUNTIFS('3. Factores'!$B$10:$B$34,D10,'3. Factores'!$C$10:$C$34,"Oportunidad",'3. Factores'!$J$10:$J$34,"Sí")&gt;0),AND(B10="FA",COUNTIFS('3. Factores'!$B$10:$B$34,C10,'3. Factores'!$C$10:$C$34,"Fortaleza",'3. Factores'!$J$10:$J$34,"Sí")&gt;0,COUNTIFS('3. Factores'!$B$10:$B$34,D10,'3. Factores'!$C$10:$C$34,"Amenaza",'3. Factores'!$J$10:$J$34,"Sí")&gt;0),AND(B10="DO",COUNTIFS('3. Factores'!$B$10:$B$34,C10,'3. Factores'!$C$10:$C$34,"Debilidad",'3. Factores'!$J$10:$J$34,"Sí")&gt;0,COUNTIFS('3. Factores'!$B$10:$B$34,D10,'3. Factores'!$C$10:$C$34,"Oportunidad",'3. Factores'!$J$10:$J$34,"Sí")&gt;0),AND(B10="DA",COUNTIFS('3. Factores'!$B$10:$B$34,C10,'3. Factores'!$C$10:$C$34,"Debilidad",'3. Factores'!$J$10:$J$34,"Sí")&gt;0,COUNTIFS('3. Factores'!$B$10:$B$34,D10,'3. Factores'!$C$10:$C$34,"Amenaza",'3. Factores'!$J$10:$J$34,"Sí")&gt;0)),"Correcto","Revisa combinación"))</f>
        <v>Correcto</v>
      </c>
      <c r="F10" s="30" t="str">
        <f t="shared" si="0"/>
        <v>¿Cómo usar una fortaleza para aprovechar una oportunidad?</v>
      </c>
      <c r="G10" s="16" t="s">
        <v>255</v>
      </c>
      <c r="H10" s="16">
        <v>4</v>
      </c>
      <c r="I10" s="16">
        <v>3</v>
      </c>
      <c r="J10" s="30">
        <f t="shared" si="1"/>
        <v>1</v>
      </c>
      <c r="K10" s="30" t="str">
        <f t="shared" si="2"/>
        <v>Priorizar</v>
      </c>
    </row>
    <row r="11" spans="1:11" ht="35.25" customHeight="1">
      <c r="A11" s="30">
        <v>3</v>
      </c>
      <c r="B11" s="16" t="s">
        <v>126</v>
      </c>
      <c r="C11" s="16" t="s">
        <v>206</v>
      </c>
      <c r="D11" s="16" t="s">
        <v>228</v>
      </c>
      <c r="E11" s="30" t="str">
        <f>IF(OR(B11="",C11="",D11=""),"",IF(OR(AND(B11="FO",COUNTIFS('3. Factores'!$B$10:$B$34,C11,'3. Factores'!$C$10:$C$34,"Fortaleza",'3. Factores'!$J$10:$J$34,"Sí")&gt;0,COUNTIFS('3. Factores'!$B$10:$B$34,D11,'3. Factores'!$C$10:$C$34,"Oportunidad",'3. Factores'!$J$10:$J$34,"Sí")&gt;0),AND(B11="FA",COUNTIFS('3. Factores'!$B$10:$B$34,C11,'3. Factores'!$C$10:$C$34,"Fortaleza",'3. Factores'!$J$10:$J$34,"Sí")&gt;0,COUNTIFS('3. Factores'!$B$10:$B$34,D11,'3. Factores'!$C$10:$C$34,"Amenaza",'3. Factores'!$J$10:$J$34,"Sí")&gt;0),AND(B11="DO",COUNTIFS('3. Factores'!$B$10:$B$34,C11,'3. Factores'!$C$10:$C$34,"Debilidad",'3. Factores'!$J$10:$J$34,"Sí")&gt;0,COUNTIFS('3. Factores'!$B$10:$B$34,D11,'3. Factores'!$C$10:$C$34,"Oportunidad",'3. Factores'!$J$10:$J$34,"Sí")&gt;0),AND(B11="DA",COUNTIFS('3. Factores'!$B$10:$B$34,C11,'3. Factores'!$C$10:$C$34,"Debilidad",'3. Factores'!$J$10:$J$34,"Sí")&gt;0,COUNTIFS('3. Factores'!$B$10:$B$34,D11,'3. Factores'!$C$10:$C$34,"Amenaza",'3. Factores'!$J$10:$J$34,"Sí")&gt;0)),"Correcto","Revisa combinación"))</f>
        <v>Correcto</v>
      </c>
      <c r="F11" s="30" t="str">
        <f t="shared" si="0"/>
        <v>¿Cómo usar una fortaleza para reducir una amenaza?</v>
      </c>
      <c r="G11" s="16" t="s">
        <v>256</v>
      </c>
      <c r="H11" s="16">
        <v>4</v>
      </c>
      <c r="I11" s="16">
        <v>2</v>
      </c>
      <c r="J11" s="30">
        <f t="shared" si="1"/>
        <v>2</v>
      </c>
      <c r="K11" s="30" t="str">
        <f t="shared" si="2"/>
        <v>Priorizar</v>
      </c>
    </row>
    <row r="12" spans="1:11" ht="35.25" customHeight="1">
      <c r="A12" s="30">
        <v>4</v>
      </c>
      <c r="B12" s="16" t="s">
        <v>126</v>
      </c>
      <c r="C12" s="16" t="s">
        <v>210</v>
      </c>
      <c r="D12" s="16" t="s">
        <v>232</v>
      </c>
      <c r="E12" s="30" t="str">
        <f>IF(OR(B12="",C12="",D12=""),"",IF(OR(AND(B12="FO",COUNTIFS('3. Factores'!$B$10:$B$34,C12,'3. Factores'!$C$10:$C$34,"Fortaleza",'3. Factores'!$J$10:$J$34,"Sí")&gt;0,COUNTIFS('3. Factores'!$B$10:$B$34,D12,'3. Factores'!$C$10:$C$34,"Oportunidad",'3. Factores'!$J$10:$J$34,"Sí")&gt;0),AND(B12="FA",COUNTIFS('3. Factores'!$B$10:$B$34,C12,'3. Factores'!$C$10:$C$34,"Fortaleza",'3. Factores'!$J$10:$J$34,"Sí")&gt;0,COUNTIFS('3. Factores'!$B$10:$B$34,D12,'3. Factores'!$C$10:$C$34,"Amenaza",'3. Factores'!$J$10:$J$34,"Sí")&gt;0),AND(B12="DO",COUNTIFS('3. Factores'!$B$10:$B$34,C12,'3. Factores'!$C$10:$C$34,"Debilidad",'3. Factores'!$J$10:$J$34,"Sí")&gt;0,COUNTIFS('3. Factores'!$B$10:$B$34,D12,'3. Factores'!$C$10:$C$34,"Oportunidad",'3. Factores'!$J$10:$J$34,"Sí")&gt;0),AND(B12="DA",COUNTIFS('3. Factores'!$B$10:$B$34,C12,'3. Factores'!$C$10:$C$34,"Debilidad",'3. Factores'!$J$10:$J$34,"Sí")&gt;0,COUNTIFS('3. Factores'!$B$10:$B$34,D12,'3. Factores'!$C$10:$C$34,"Amenaza",'3. Factores'!$J$10:$J$34,"Sí")&gt;0)),"Correcto","Revisa combinación"))</f>
        <v>Correcto</v>
      </c>
      <c r="F12" s="30" t="str">
        <f t="shared" si="0"/>
        <v>¿Cómo usar una fortaleza para reducir una amenaza?</v>
      </c>
      <c r="G12" s="16" t="s">
        <v>257</v>
      </c>
      <c r="H12" s="16">
        <v>3</v>
      </c>
      <c r="I12" s="16">
        <v>2</v>
      </c>
      <c r="J12" s="30">
        <f t="shared" si="1"/>
        <v>1</v>
      </c>
      <c r="K12" s="30" t="str">
        <f t="shared" si="2"/>
        <v>Evaluar</v>
      </c>
    </row>
    <row r="13" spans="1:11" ht="35.25" customHeight="1">
      <c r="A13" s="30">
        <v>5</v>
      </c>
      <c r="B13" s="16" t="s">
        <v>114</v>
      </c>
      <c r="C13" s="16" t="s">
        <v>212</v>
      </c>
      <c r="D13" s="16" t="s">
        <v>222</v>
      </c>
      <c r="E13" s="30" t="str">
        <f>IF(OR(B13="",C13="",D13=""),"",IF(OR(AND(B13="FO",COUNTIFS('3. Factores'!$B$10:$B$34,C13,'3. Factores'!$C$10:$C$34,"Fortaleza",'3. Factores'!$J$10:$J$34,"Sí")&gt;0,COUNTIFS('3. Factores'!$B$10:$B$34,D13,'3. Factores'!$C$10:$C$34,"Oportunidad",'3. Factores'!$J$10:$J$34,"Sí")&gt;0),AND(B13="FA",COUNTIFS('3. Factores'!$B$10:$B$34,C13,'3. Factores'!$C$10:$C$34,"Fortaleza",'3. Factores'!$J$10:$J$34,"Sí")&gt;0,COUNTIFS('3. Factores'!$B$10:$B$34,D13,'3. Factores'!$C$10:$C$34,"Amenaza",'3. Factores'!$J$10:$J$34,"Sí")&gt;0),AND(B13="DO",COUNTIFS('3. Factores'!$B$10:$B$34,C13,'3. Factores'!$C$10:$C$34,"Debilidad",'3. Factores'!$J$10:$J$34,"Sí")&gt;0,COUNTIFS('3. Factores'!$B$10:$B$34,D13,'3. Factores'!$C$10:$C$34,"Oportunidad",'3. Factores'!$J$10:$J$34,"Sí")&gt;0),AND(B13="DA",COUNTIFS('3. Factores'!$B$10:$B$34,C13,'3. Factores'!$C$10:$C$34,"Debilidad",'3. Factores'!$J$10:$J$34,"Sí")&gt;0,COUNTIFS('3. Factores'!$B$10:$B$34,D13,'3. Factores'!$C$10:$C$34,"Amenaza",'3. Factores'!$J$10:$J$34,"Sí")&gt;0)),"Correcto","Revisa combinación"))</f>
        <v>Correcto</v>
      </c>
      <c r="F13" s="30" t="str">
        <f t="shared" si="0"/>
        <v>¿Qué debilidad debemos corregir para aprovechar una oportunidad?</v>
      </c>
      <c r="G13" s="16" t="s">
        <v>258</v>
      </c>
      <c r="H13" s="16">
        <v>5</v>
      </c>
      <c r="I13" s="16">
        <v>2</v>
      </c>
      <c r="J13" s="30">
        <f t="shared" si="1"/>
        <v>3</v>
      </c>
      <c r="K13" s="30" t="str">
        <f t="shared" si="2"/>
        <v>Priorizar</v>
      </c>
    </row>
    <row r="14" spans="1:11" ht="35.25" customHeight="1">
      <c r="A14" s="30">
        <v>6</v>
      </c>
      <c r="B14" s="16" t="s">
        <v>114</v>
      </c>
      <c r="C14" s="16" t="s">
        <v>216</v>
      </c>
      <c r="D14" s="16" t="s">
        <v>220</v>
      </c>
      <c r="E14" s="30" t="str">
        <f>IF(OR(B14="",C14="",D14=""),"",IF(OR(AND(B14="FO",COUNTIFS('3. Factores'!$B$10:$B$34,C14,'3. Factores'!$C$10:$C$34,"Fortaleza",'3. Factores'!$J$10:$J$34,"Sí")&gt;0,COUNTIFS('3. Factores'!$B$10:$B$34,D14,'3. Factores'!$C$10:$C$34,"Oportunidad",'3. Factores'!$J$10:$J$34,"Sí")&gt;0),AND(B14="FA",COUNTIFS('3. Factores'!$B$10:$B$34,C14,'3. Factores'!$C$10:$C$34,"Fortaleza",'3. Factores'!$J$10:$J$34,"Sí")&gt;0,COUNTIFS('3. Factores'!$B$10:$B$34,D14,'3. Factores'!$C$10:$C$34,"Amenaza",'3. Factores'!$J$10:$J$34,"Sí")&gt;0),AND(B14="DO",COUNTIFS('3. Factores'!$B$10:$B$34,C14,'3. Factores'!$C$10:$C$34,"Debilidad",'3. Factores'!$J$10:$J$34,"Sí")&gt;0,COUNTIFS('3. Factores'!$B$10:$B$34,D14,'3. Factores'!$C$10:$C$34,"Oportunidad",'3. Factores'!$J$10:$J$34,"Sí")&gt;0),AND(B14="DA",COUNTIFS('3. Factores'!$B$10:$B$34,C14,'3. Factores'!$C$10:$C$34,"Debilidad",'3. Factores'!$J$10:$J$34,"Sí")&gt;0,COUNTIFS('3. Factores'!$B$10:$B$34,D14,'3. Factores'!$C$10:$C$34,"Amenaza",'3. Factores'!$J$10:$J$34,"Sí")&gt;0)),"Correcto","Revisa combinación"))</f>
        <v>Correcto</v>
      </c>
      <c r="F14" s="30" t="str">
        <f t="shared" si="0"/>
        <v>¿Qué debilidad debemos corregir para aprovechar una oportunidad?</v>
      </c>
      <c r="G14" s="16" t="s">
        <v>259</v>
      </c>
      <c r="H14" s="16">
        <v>4</v>
      </c>
      <c r="I14" s="16">
        <v>2</v>
      </c>
      <c r="J14" s="30">
        <f t="shared" si="1"/>
        <v>2</v>
      </c>
      <c r="K14" s="30" t="str">
        <f t="shared" si="2"/>
        <v>Priorizar</v>
      </c>
    </row>
    <row r="15" spans="1:11" ht="35.25" customHeight="1">
      <c r="A15" s="30">
        <v>7</v>
      </c>
      <c r="B15" s="16" t="s">
        <v>106</v>
      </c>
      <c r="C15" s="16" t="s">
        <v>214</v>
      </c>
      <c r="D15" s="16" t="s">
        <v>230</v>
      </c>
      <c r="E15" s="30" t="str">
        <f>IF(OR(B15="",C15="",D15=""),"",IF(OR(AND(B15="FO",COUNTIFS('3. Factores'!$B$10:$B$34,C15,'3. Factores'!$C$10:$C$34,"Fortaleza",'3. Factores'!$J$10:$J$34,"Sí")&gt;0,COUNTIFS('3. Factores'!$B$10:$B$34,D15,'3. Factores'!$C$10:$C$34,"Oportunidad",'3. Factores'!$J$10:$J$34,"Sí")&gt;0),AND(B15="FA",COUNTIFS('3. Factores'!$B$10:$B$34,C15,'3. Factores'!$C$10:$C$34,"Fortaleza",'3. Factores'!$J$10:$J$34,"Sí")&gt;0,COUNTIFS('3. Factores'!$B$10:$B$34,D15,'3. Factores'!$C$10:$C$34,"Amenaza",'3. Factores'!$J$10:$J$34,"Sí")&gt;0),AND(B15="DO",COUNTIFS('3. Factores'!$B$10:$B$34,C15,'3. Factores'!$C$10:$C$34,"Debilidad",'3. Factores'!$J$10:$J$34,"Sí")&gt;0,COUNTIFS('3. Factores'!$B$10:$B$34,D15,'3. Factores'!$C$10:$C$34,"Oportunidad",'3. Factores'!$J$10:$J$34,"Sí")&gt;0),AND(B15="DA",COUNTIFS('3. Factores'!$B$10:$B$34,C15,'3. Factores'!$C$10:$C$34,"Debilidad",'3. Factores'!$J$10:$J$34,"Sí")&gt;0,COUNTIFS('3. Factores'!$B$10:$B$34,D15,'3. Factores'!$C$10:$C$34,"Amenaza",'3. Factores'!$J$10:$J$34,"Sí")&gt;0)),"Correcto","Revisa combinación"))</f>
        <v>Correcto</v>
      </c>
      <c r="F15" s="30" t="str">
        <f t="shared" si="0"/>
        <v>¿Cómo reducir una debilidad que aumenta la exposición a una amenaza?</v>
      </c>
      <c r="G15" s="16" t="s">
        <v>260</v>
      </c>
      <c r="H15" s="16">
        <v>5</v>
      </c>
      <c r="I15" s="16">
        <v>2</v>
      </c>
      <c r="J15" s="30">
        <f t="shared" si="1"/>
        <v>3</v>
      </c>
      <c r="K15" s="30" t="str">
        <f t="shared" si="2"/>
        <v>Priorizar</v>
      </c>
    </row>
    <row r="16" spans="1:11" ht="35.25" customHeight="1">
      <c r="A16" s="30">
        <v>8</v>
      </c>
      <c r="B16" s="16" t="s">
        <v>106</v>
      </c>
      <c r="C16" s="16" t="s">
        <v>218</v>
      </c>
      <c r="D16" s="16" t="s">
        <v>234</v>
      </c>
      <c r="E16" s="30" t="str">
        <f>IF(OR(B16="",C16="",D16=""),"",IF(OR(AND(B16="FO",COUNTIFS('3. Factores'!$B$10:$B$34,C16,'3. Factores'!$C$10:$C$34,"Fortaleza",'3. Factores'!$J$10:$J$34,"Sí")&gt;0,COUNTIFS('3. Factores'!$B$10:$B$34,D16,'3. Factores'!$C$10:$C$34,"Oportunidad",'3. Factores'!$J$10:$J$34,"Sí")&gt;0),AND(B16="FA",COUNTIFS('3. Factores'!$B$10:$B$34,C16,'3. Factores'!$C$10:$C$34,"Fortaleza",'3. Factores'!$J$10:$J$34,"Sí")&gt;0,COUNTIFS('3. Factores'!$B$10:$B$34,D16,'3. Factores'!$C$10:$C$34,"Amenaza",'3. Factores'!$J$10:$J$34,"Sí")&gt;0),AND(B16="DO",COUNTIFS('3. Factores'!$B$10:$B$34,C16,'3. Factores'!$C$10:$C$34,"Debilidad",'3. Factores'!$J$10:$J$34,"Sí")&gt;0,COUNTIFS('3. Factores'!$B$10:$B$34,D16,'3. Factores'!$C$10:$C$34,"Oportunidad",'3. Factores'!$J$10:$J$34,"Sí")&gt;0),AND(B16="DA",COUNTIFS('3. Factores'!$B$10:$B$34,C16,'3. Factores'!$C$10:$C$34,"Debilidad",'3. Factores'!$J$10:$J$34,"Sí")&gt;0,COUNTIFS('3. Factores'!$B$10:$B$34,D16,'3. Factores'!$C$10:$C$34,"Amenaza",'3. Factores'!$J$10:$J$34,"Sí")&gt;0)),"Correcto","Revisa combinación"))</f>
        <v>Correcto</v>
      </c>
      <c r="F16" s="30" t="str">
        <f t="shared" si="0"/>
        <v>¿Cómo reducir una debilidad que aumenta la exposición a una amenaza?</v>
      </c>
      <c r="G16" s="16" t="s">
        <v>261</v>
      </c>
      <c r="H16" s="16">
        <v>4</v>
      </c>
      <c r="I16" s="16">
        <v>3</v>
      </c>
      <c r="J16" s="30">
        <f t="shared" si="1"/>
        <v>1</v>
      </c>
      <c r="K16" s="30" t="str">
        <f t="shared" si="2"/>
        <v>Priorizar</v>
      </c>
    </row>
    <row r="17" spans="1:11" ht="35.25" customHeight="1">
      <c r="A17" s="30">
        <v>9</v>
      </c>
      <c r="B17" s="16"/>
      <c r="C17" s="16"/>
      <c r="D17" s="16"/>
      <c r="E17" s="30" t="str">
        <f>IF(OR(B17="",C17="",D17=""),"",IF(OR(AND(B17="FO",COUNTIFS('3. Factores'!$B$10:$B$34,C17,'3. Factores'!$C$10:$C$34,"Fortaleza",'3. Factores'!$J$10:$J$34,"Sí")&gt;0,COUNTIFS('3. Factores'!$B$10:$B$34,D17,'3. Factores'!$C$10:$C$34,"Oportunidad",'3. Factores'!$J$10:$J$34,"Sí")&gt;0),AND(B17="FA",COUNTIFS('3. Factores'!$B$10:$B$34,C17,'3. Factores'!$C$10:$C$34,"Fortaleza",'3. Factores'!$J$10:$J$34,"Sí")&gt;0,COUNTIFS('3. Factores'!$B$10:$B$34,D17,'3. Factores'!$C$10:$C$34,"Amenaza",'3. Factores'!$J$10:$J$34,"Sí")&gt;0),AND(B17="DO",COUNTIFS('3. Factores'!$B$10:$B$34,C17,'3. Factores'!$C$10:$C$34,"Debilidad",'3. Factores'!$J$10:$J$34,"Sí")&gt;0,COUNTIFS('3. Factores'!$B$10:$B$34,D17,'3. Factores'!$C$10:$C$34,"Oportunidad",'3. Factores'!$J$10:$J$34,"Sí")&gt;0),AND(B17="DA",COUNTIFS('3. Factores'!$B$10:$B$34,C17,'3. Factores'!$C$10:$C$34,"Debilidad",'3. Factores'!$J$10:$J$34,"Sí")&gt;0,COUNTIFS('3. Factores'!$B$10:$B$34,D17,'3. Factores'!$C$10:$C$34,"Amenaza",'3. Factores'!$J$10:$J$34,"Sí")&gt;0)),"Correcto","Revisa combinación"))</f>
        <v/>
      </c>
      <c r="F17" s="30" t="str">
        <f t="shared" si="0"/>
        <v/>
      </c>
      <c r="G17" s="16"/>
      <c r="H17" s="16"/>
      <c r="I17" s="16"/>
      <c r="J17" s="30" t="str">
        <f t="shared" si="1"/>
        <v/>
      </c>
      <c r="K17" s="30" t="str">
        <f t="shared" si="2"/>
        <v/>
      </c>
    </row>
    <row r="18" spans="1:11" ht="35.25" customHeight="1">
      <c r="A18" s="30">
        <v>10</v>
      </c>
      <c r="B18" s="16"/>
      <c r="C18" s="16"/>
      <c r="D18" s="16"/>
      <c r="E18" s="30" t="str">
        <f>IF(OR(B18="",C18="",D18=""),"",IF(OR(AND(B18="FO",COUNTIFS('3. Factores'!$B$10:$B$34,C18,'3. Factores'!$C$10:$C$34,"Fortaleza",'3. Factores'!$J$10:$J$34,"Sí")&gt;0,COUNTIFS('3. Factores'!$B$10:$B$34,D18,'3. Factores'!$C$10:$C$34,"Oportunidad",'3. Factores'!$J$10:$J$34,"Sí")&gt;0),AND(B18="FA",COUNTIFS('3. Factores'!$B$10:$B$34,C18,'3. Factores'!$C$10:$C$34,"Fortaleza",'3. Factores'!$J$10:$J$34,"Sí")&gt;0,COUNTIFS('3. Factores'!$B$10:$B$34,D18,'3. Factores'!$C$10:$C$34,"Amenaza",'3. Factores'!$J$10:$J$34,"Sí")&gt;0),AND(B18="DO",COUNTIFS('3. Factores'!$B$10:$B$34,C18,'3. Factores'!$C$10:$C$34,"Debilidad",'3. Factores'!$J$10:$J$34,"Sí")&gt;0,COUNTIFS('3. Factores'!$B$10:$B$34,D18,'3. Factores'!$C$10:$C$34,"Oportunidad",'3. Factores'!$J$10:$J$34,"Sí")&gt;0),AND(B18="DA",COUNTIFS('3. Factores'!$B$10:$B$34,C18,'3. Factores'!$C$10:$C$34,"Debilidad",'3. Factores'!$J$10:$J$34,"Sí")&gt;0,COUNTIFS('3. Factores'!$B$10:$B$34,D18,'3. Factores'!$C$10:$C$34,"Amenaza",'3. Factores'!$J$10:$J$34,"Sí")&gt;0)),"Correcto","Revisa combinación"))</f>
        <v/>
      </c>
      <c r="F18" s="30" t="str">
        <f t="shared" si="0"/>
        <v/>
      </c>
      <c r="G18" s="16"/>
      <c r="H18" s="16"/>
      <c r="I18" s="16"/>
      <c r="J18" s="30" t="str">
        <f t="shared" si="1"/>
        <v/>
      </c>
      <c r="K18" s="30" t="str">
        <f t="shared" si="2"/>
        <v/>
      </c>
    </row>
    <row r="19" spans="1:11" ht="35.25" customHeight="1">
      <c r="A19" s="30">
        <v>11</v>
      </c>
      <c r="B19" s="16"/>
      <c r="C19" s="16"/>
      <c r="D19" s="16"/>
      <c r="E19" s="30" t="str">
        <f>IF(OR(B19="",C19="",D19=""),"",IF(OR(AND(B19="FO",COUNTIFS('3. Factores'!$B$10:$B$34,C19,'3. Factores'!$C$10:$C$34,"Fortaleza",'3. Factores'!$J$10:$J$34,"Sí")&gt;0,COUNTIFS('3. Factores'!$B$10:$B$34,D19,'3. Factores'!$C$10:$C$34,"Oportunidad",'3. Factores'!$J$10:$J$34,"Sí")&gt;0),AND(B19="FA",COUNTIFS('3. Factores'!$B$10:$B$34,C19,'3. Factores'!$C$10:$C$34,"Fortaleza",'3. Factores'!$J$10:$J$34,"Sí")&gt;0,COUNTIFS('3. Factores'!$B$10:$B$34,D19,'3. Factores'!$C$10:$C$34,"Amenaza",'3. Factores'!$J$10:$J$34,"Sí")&gt;0),AND(B19="DO",COUNTIFS('3. Factores'!$B$10:$B$34,C19,'3. Factores'!$C$10:$C$34,"Debilidad",'3. Factores'!$J$10:$J$34,"Sí")&gt;0,COUNTIFS('3. Factores'!$B$10:$B$34,D19,'3. Factores'!$C$10:$C$34,"Oportunidad",'3. Factores'!$J$10:$J$34,"Sí")&gt;0),AND(B19="DA",COUNTIFS('3. Factores'!$B$10:$B$34,C19,'3. Factores'!$C$10:$C$34,"Debilidad",'3. Factores'!$J$10:$J$34,"Sí")&gt;0,COUNTIFS('3. Factores'!$B$10:$B$34,D19,'3. Factores'!$C$10:$C$34,"Amenaza",'3. Factores'!$J$10:$J$34,"Sí")&gt;0)),"Correcto","Revisa combinación"))</f>
        <v/>
      </c>
      <c r="F19" s="30" t="str">
        <f t="shared" si="0"/>
        <v/>
      </c>
      <c r="G19" s="16"/>
      <c r="H19" s="16"/>
      <c r="I19" s="16"/>
      <c r="J19" s="30" t="str">
        <f t="shared" si="1"/>
        <v/>
      </c>
      <c r="K19" s="30" t="str">
        <f t="shared" si="2"/>
        <v/>
      </c>
    </row>
    <row r="20" spans="1:11" ht="35.25" customHeight="1">
      <c r="A20" s="30">
        <v>12</v>
      </c>
      <c r="B20" s="16"/>
      <c r="C20" s="16"/>
      <c r="D20" s="16"/>
      <c r="E20" s="30" t="str">
        <f>IF(OR(B20="",C20="",D20=""),"",IF(OR(AND(B20="FO",COUNTIFS('3. Factores'!$B$10:$B$34,C20,'3. Factores'!$C$10:$C$34,"Fortaleza",'3. Factores'!$J$10:$J$34,"Sí")&gt;0,COUNTIFS('3. Factores'!$B$10:$B$34,D20,'3. Factores'!$C$10:$C$34,"Oportunidad",'3. Factores'!$J$10:$J$34,"Sí")&gt;0),AND(B20="FA",COUNTIFS('3. Factores'!$B$10:$B$34,C20,'3. Factores'!$C$10:$C$34,"Fortaleza",'3. Factores'!$J$10:$J$34,"Sí")&gt;0,COUNTIFS('3. Factores'!$B$10:$B$34,D20,'3. Factores'!$C$10:$C$34,"Amenaza",'3. Factores'!$J$10:$J$34,"Sí")&gt;0),AND(B20="DO",COUNTIFS('3. Factores'!$B$10:$B$34,C20,'3. Factores'!$C$10:$C$34,"Debilidad",'3. Factores'!$J$10:$J$34,"Sí")&gt;0,COUNTIFS('3. Factores'!$B$10:$B$34,D20,'3. Factores'!$C$10:$C$34,"Oportunidad",'3. Factores'!$J$10:$J$34,"Sí")&gt;0),AND(B20="DA",COUNTIFS('3. Factores'!$B$10:$B$34,C20,'3. Factores'!$C$10:$C$34,"Debilidad",'3. Factores'!$J$10:$J$34,"Sí")&gt;0,COUNTIFS('3. Factores'!$B$10:$B$34,D20,'3. Factores'!$C$10:$C$34,"Amenaza",'3. Factores'!$J$10:$J$34,"Sí")&gt;0)),"Correcto","Revisa combinación"))</f>
        <v/>
      </c>
      <c r="F20" s="30" t="str">
        <f t="shared" si="0"/>
        <v/>
      </c>
      <c r="G20" s="16"/>
      <c r="H20" s="16"/>
      <c r="I20" s="16"/>
      <c r="J20" s="30" t="str">
        <f t="shared" si="1"/>
        <v/>
      </c>
      <c r="K20" s="30" t="str">
        <f t="shared" si="2"/>
        <v/>
      </c>
    </row>
    <row r="21" spans="1:1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15.6">
      <c r="A23" s="25" t="s">
        <v>262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11" ht="28.8">
      <c r="A24" s="24" t="s">
        <v>173</v>
      </c>
      <c r="B24" s="24" t="s">
        <v>263</v>
      </c>
      <c r="C24" s="24"/>
      <c r="D24" s="24"/>
      <c r="E24" s="24"/>
      <c r="F24" s="24"/>
      <c r="G24" s="24" t="s">
        <v>264</v>
      </c>
      <c r="H24" s="24"/>
      <c r="I24" s="24"/>
      <c r="J24" s="24"/>
      <c r="K24" s="24" t="s">
        <v>182</v>
      </c>
    </row>
    <row r="25" spans="1:11" ht="35.25" customHeight="1">
      <c r="A25" s="16">
        <v>1</v>
      </c>
      <c r="B25" s="18" t="s">
        <v>265</v>
      </c>
      <c r="C25" s="18"/>
      <c r="D25" s="18"/>
      <c r="E25" s="18"/>
      <c r="F25" s="18"/>
      <c r="G25" s="18" t="s">
        <v>266</v>
      </c>
      <c r="H25" s="18"/>
      <c r="I25" s="18"/>
      <c r="J25" s="18"/>
      <c r="K25" s="16" t="s">
        <v>267</v>
      </c>
    </row>
    <row r="26" spans="1:11" ht="35.25" customHeight="1">
      <c r="A26" s="16">
        <v>2</v>
      </c>
      <c r="B26" s="18" t="s">
        <v>268</v>
      </c>
      <c r="C26" s="18"/>
      <c r="D26" s="18"/>
      <c r="E26" s="18"/>
      <c r="F26" s="18"/>
      <c r="G26" s="18" t="s">
        <v>269</v>
      </c>
      <c r="H26" s="18"/>
      <c r="I26" s="18"/>
      <c r="J26" s="18"/>
      <c r="K26" s="16" t="s">
        <v>270</v>
      </c>
    </row>
    <row r="27" spans="1:11" ht="35.25" customHeight="1">
      <c r="A27" s="16">
        <v>3</v>
      </c>
      <c r="B27" s="18" t="s">
        <v>271</v>
      </c>
      <c r="C27" s="18"/>
      <c r="D27" s="18"/>
      <c r="E27" s="18"/>
      <c r="F27" s="18"/>
      <c r="G27" s="18" t="s">
        <v>272</v>
      </c>
      <c r="H27" s="18"/>
      <c r="I27" s="18"/>
      <c r="J27" s="18"/>
      <c r="K27" s="16" t="s">
        <v>273</v>
      </c>
    </row>
    <row r="28" spans="1:1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4.4">
      <c r="A29" s="19" t="s">
        <v>274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</row>
  </sheetData>
  <sheetProtection algorithmName="SHA-512" hashValue="1owMPuV6upxtatgCgFi3i46h5dSpnMH9X0oLrn94rRFxnmEMI5LYYPfxgmru3y0iBP1vj3+IbA2olClpQu4KeQ==" saltValue="UbyEatNxynIn9rmzMrzfsA==" spinCount="100000" sheet="1" objects="1" scenarios="1" formatCells="0" formatColumns="0" formatRows="0" insertColumns="0" sort="0" autoFilter="0" pivotTables="0"/>
  <mergeCells count="13">
    <mergeCell ref="B27:F27"/>
    <mergeCell ref="G27:J27"/>
    <mergeCell ref="A29:K29"/>
    <mergeCell ref="A1:K1"/>
    <mergeCell ref="A3:K3"/>
    <mergeCell ref="A5:K5"/>
    <mergeCell ref="A6:K6"/>
    <mergeCell ref="A7:K7"/>
    <mergeCell ref="A23:K23"/>
    <mergeCell ref="B25:F25"/>
    <mergeCell ref="G25:J25"/>
    <mergeCell ref="B26:F26"/>
    <mergeCell ref="G26:J26"/>
  </mergeCells>
  <conditionalFormatting sqref="E9:E20">
    <cfRule type="containsText" dxfId="18" priority="1" operator="containsText" text="Correcto"/>
    <cfRule type="containsText" dxfId="17" priority="2" operator="containsText" text="Revisa"/>
  </conditionalFormatting>
  <conditionalFormatting sqref="K9:K20">
    <cfRule type="containsText" dxfId="16" priority="3" operator="containsText" text="Priorizar"/>
    <cfRule type="containsText" dxfId="15" priority="4" operator="containsText" text="Evaluar"/>
    <cfRule type="containsText" dxfId="14" priority="5" operator="containsText" text="Posponer"/>
  </conditionalFormatting>
  <dataValidations count="5">
    <dataValidation type="list" allowBlank="1" showInputMessage="1" showErrorMessage="1" errorTitle="Cruce no válido" error="Selecciona FO, FA, DO o DA." promptTitle="Tipo de cruce" prompt="FO: aprovechar; FA: proteger; DO: mejorar; DA: reducir exposición." sqref="B9:B20" xr:uid="{00000000-0002-0000-0400-000000000000}">
      <formula1>"FO,FA,DO,DA"</formula1>
    </dataValidation>
    <dataValidation type="whole" allowBlank="1" showInputMessage="1" showErrorMessage="1" errorTitle="Valor no válido" error="Usa únicamente números enteros del 1 al 5." promptTitle="Escala 1 a 5" prompt="Ingresa un número entero entre 1 y 5." sqref="H9:I20" xr:uid="{00000000-0002-0000-0400-000003000000}">
      <formula1>1</formula1>
      <formula2>5</formula2>
    </dataValidation>
    <dataValidation type="custom" showErrorMessage="1" errorTitle="Celda calculada" error="Esta celda se calcula automáticamente. Edita únicamente las celdas azules." sqref="A9:A20 J9:K20 E9:F20" xr:uid="{00000000-0002-0000-0400-000005000000}">
      <formula1>FALSE</formula1>
    </dataValidation>
    <dataValidation type="list" allowBlank="1" showInputMessage="1" showErrorMessage="1" errorTitle="Factor no válido" error="Selecciona un factor interno de la lista." promptTitle="Factor interno" prompt="La lista contiene fortalezas y debilidades seleccionadas en la hoja 3." sqref="C9:C20" xr:uid="{00000000-0002-0000-0400-000001000000}">
      <formula1>#REF!</formula1>
    </dataValidation>
    <dataValidation type="list" allowBlank="1" showInputMessage="1" showErrorMessage="1" errorTitle="Factor no válido" error="Selecciona un factor externo de la lista." promptTitle="Factor externo" prompt="La lista contiene oportunidades y amenazas seleccionadas en la hoja 3." sqref="D9:D20" xr:uid="{00000000-0002-0000-0400-000002000000}">
      <formula1>#REF!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1. Instrucciones</vt:lpstr>
      <vt:lpstr>2. Glosario</vt:lpstr>
      <vt:lpstr>3. Factores</vt:lpstr>
      <vt:lpstr>4. Matriz FODA</vt:lpstr>
      <vt:lpstr>5. FODA cruzado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2026-07-10T20:31:26Z</dcterms:modified>
</cp:coreProperties>
</file>