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9F38B0C2-B5AC-4A91-8E88-6FE2D730AB7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strucciones" sheetId="1" r:id="rId1"/>
    <sheet name="Glosario" sheetId="2" r:id="rId2"/>
    <sheet name="KPI 1 - Sell Through" sheetId="3" r:id="rId3"/>
    <sheet name="KPI 2 - ABC" sheetId="4" r:id="rId4"/>
    <sheet name="KPI 3 - IRS" sheetId="5" r:id="rId5"/>
    <sheet name="KPI 4 - Cobertura" sheetId="6" r:id="rId6"/>
    <sheet name="KPI 5 - GMROI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6" i="7" l="1"/>
  <c r="L26" i="7" s="1"/>
  <c r="A25" i="7"/>
  <c r="L25" i="7" s="1"/>
  <c r="A24" i="7"/>
  <c r="L24" i="7" s="1"/>
  <c r="A23" i="7"/>
  <c r="L23" i="7" s="1"/>
  <c r="A22" i="7"/>
  <c r="L22" i="7" s="1"/>
  <c r="A21" i="7"/>
  <c r="L21" i="7" s="1"/>
  <c r="A20" i="7"/>
  <c r="L20" i="7" s="1"/>
  <c r="A19" i="7"/>
  <c r="L19" i="7" s="1"/>
  <c r="A18" i="7"/>
  <c r="L18" i="7" s="1"/>
  <c r="A17" i="7"/>
  <c r="L17" i="7" s="1"/>
  <c r="A16" i="7"/>
  <c r="L16" i="7" s="1"/>
  <c r="A15" i="7"/>
  <c r="L15" i="7" s="1"/>
  <c r="A14" i="7"/>
  <c r="A13" i="7"/>
  <c r="A12" i="7"/>
  <c r="A11" i="7"/>
  <c r="A10" i="7"/>
  <c r="A9" i="7"/>
  <c r="A8" i="7"/>
  <c r="A7" i="7"/>
  <c r="A26" i="6"/>
  <c r="K26" i="6" s="1"/>
  <c r="A25" i="6"/>
  <c r="J25" i="6" s="1"/>
  <c r="A24" i="6"/>
  <c r="I24" i="6" s="1"/>
  <c r="K23" i="6"/>
  <c r="A23" i="6"/>
  <c r="H23" i="6" s="1"/>
  <c r="K22" i="6"/>
  <c r="J22" i="6"/>
  <c r="A22" i="6"/>
  <c r="G22" i="6" s="1"/>
  <c r="K21" i="6"/>
  <c r="J21" i="6"/>
  <c r="I21" i="6"/>
  <c r="A21" i="6"/>
  <c r="F21" i="6" s="1"/>
  <c r="K20" i="6"/>
  <c r="J20" i="6"/>
  <c r="I20" i="6"/>
  <c r="H20" i="6"/>
  <c r="A20" i="6"/>
  <c r="E20" i="6" s="1"/>
  <c r="K19" i="6"/>
  <c r="J19" i="6"/>
  <c r="I19" i="6"/>
  <c r="H19" i="6"/>
  <c r="G19" i="6"/>
  <c r="A19" i="6"/>
  <c r="D19" i="6" s="1"/>
  <c r="K18" i="6"/>
  <c r="J18" i="6"/>
  <c r="I18" i="6"/>
  <c r="H18" i="6"/>
  <c r="G18" i="6"/>
  <c r="F18" i="6"/>
  <c r="E18" i="6"/>
  <c r="D18" i="6"/>
  <c r="A18" i="6"/>
  <c r="C18" i="6" s="1"/>
  <c r="J17" i="6"/>
  <c r="I17" i="6"/>
  <c r="H17" i="6"/>
  <c r="G17" i="6"/>
  <c r="F17" i="6"/>
  <c r="E17" i="6"/>
  <c r="A17" i="6"/>
  <c r="B17" i="6" s="1"/>
  <c r="J16" i="6"/>
  <c r="I16" i="6"/>
  <c r="H16" i="6"/>
  <c r="G16" i="6"/>
  <c r="F16" i="6"/>
  <c r="E16" i="6"/>
  <c r="D16" i="6"/>
  <c r="C16" i="6"/>
  <c r="B16" i="6"/>
  <c r="A16" i="6"/>
  <c r="K16" i="6" s="1"/>
  <c r="K15" i="6"/>
  <c r="I15" i="6"/>
  <c r="H15" i="6"/>
  <c r="G15" i="6"/>
  <c r="F15" i="6"/>
  <c r="E15" i="6"/>
  <c r="D15" i="6"/>
  <c r="C15" i="6"/>
  <c r="B15" i="6"/>
  <c r="A15" i="6"/>
  <c r="J15" i="6" s="1"/>
  <c r="H14" i="6"/>
  <c r="F14" i="6"/>
  <c r="E14" i="6"/>
  <c r="G14" i="6" s="1"/>
  <c r="D14" i="6"/>
  <c r="C14" i="6"/>
  <c r="B14" i="6"/>
  <c r="A14" i="6"/>
  <c r="F13" i="6"/>
  <c r="D13" i="6"/>
  <c r="C13" i="6"/>
  <c r="A13" i="6"/>
  <c r="F12" i="6"/>
  <c r="E12" i="6"/>
  <c r="C12" i="6"/>
  <c r="A12" i="6"/>
  <c r="K11" i="6"/>
  <c r="D11" i="6"/>
  <c r="C11" i="6"/>
  <c r="A11" i="6"/>
  <c r="C10" i="6"/>
  <c r="A10" i="6"/>
  <c r="C9" i="6"/>
  <c r="A9" i="6"/>
  <c r="H8" i="6"/>
  <c r="A8" i="6"/>
  <c r="H7" i="6"/>
  <c r="A7" i="6"/>
  <c r="M26" i="5"/>
  <c r="L26" i="5"/>
  <c r="J26" i="5"/>
  <c r="H26" i="5"/>
  <c r="B26" i="5"/>
  <c r="A26" i="5"/>
  <c r="L25" i="5"/>
  <c r="I25" i="5"/>
  <c r="C25" i="5"/>
  <c r="A25" i="5"/>
  <c r="M25" i="5" s="1"/>
  <c r="L24" i="5"/>
  <c r="K24" i="5"/>
  <c r="D24" i="5"/>
  <c r="C24" i="5"/>
  <c r="A24" i="5"/>
  <c r="M23" i="5"/>
  <c r="L23" i="5"/>
  <c r="E23" i="5"/>
  <c r="C23" i="5"/>
  <c r="B23" i="5"/>
  <c r="A23" i="5"/>
  <c r="L22" i="5"/>
  <c r="D22" i="5"/>
  <c r="C22" i="5"/>
  <c r="A22" i="5"/>
  <c r="M22" i="5" s="1"/>
  <c r="G21" i="5"/>
  <c r="F21" i="5"/>
  <c r="D21" i="5"/>
  <c r="C21" i="5"/>
  <c r="A21" i="5"/>
  <c r="J20" i="5"/>
  <c r="H20" i="5"/>
  <c r="G20" i="5"/>
  <c r="F20" i="5"/>
  <c r="E20" i="5"/>
  <c r="D20" i="5"/>
  <c r="C20" i="5"/>
  <c r="B20" i="5"/>
  <c r="A20" i="5"/>
  <c r="K20" i="5" s="1"/>
  <c r="K19" i="5"/>
  <c r="I19" i="5"/>
  <c r="H19" i="5"/>
  <c r="G19" i="5"/>
  <c r="F19" i="5"/>
  <c r="E19" i="5"/>
  <c r="D19" i="5"/>
  <c r="C19" i="5"/>
  <c r="B19" i="5"/>
  <c r="A19" i="5"/>
  <c r="L19" i="5" s="1"/>
  <c r="L18" i="5"/>
  <c r="J18" i="5"/>
  <c r="I18" i="5"/>
  <c r="H18" i="5"/>
  <c r="G18" i="5"/>
  <c r="F18" i="5"/>
  <c r="E18" i="5"/>
  <c r="D18" i="5"/>
  <c r="C18" i="5"/>
  <c r="B18" i="5"/>
  <c r="A18" i="5"/>
  <c r="M18" i="5" s="1"/>
  <c r="A17" i="5"/>
  <c r="K17" i="5" s="1"/>
  <c r="L16" i="5"/>
  <c r="K16" i="5"/>
  <c r="J16" i="5"/>
  <c r="I16" i="5"/>
  <c r="H16" i="5"/>
  <c r="G16" i="5"/>
  <c r="F16" i="5"/>
  <c r="E16" i="5"/>
  <c r="D16" i="5"/>
  <c r="B16" i="5"/>
  <c r="A16" i="5"/>
  <c r="C16" i="5" s="1"/>
  <c r="M15" i="5"/>
  <c r="A15" i="5"/>
  <c r="A14" i="5"/>
  <c r="E13" i="5"/>
  <c r="C13" i="5"/>
  <c r="A13" i="5"/>
  <c r="A12" i="5"/>
  <c r="A11" i="5"/>
  <c r="B11" i="5" s="1"/>
  <c r="A10" i="5"/>
  <c r="G9" i="5"/>
  <c r="D9" i="5"/>
  <c r="C9" i="5"/>
  <c r="A9" i="5"/>
  <c r="M9" i="5" s="1"/>
  <c r="G8" i="5"/>
  <c r="J8" i="5" s="1"/>
  <c r="E8" i="5"/>
  <c r="D8" i="5"/>
  <c r="F8" i="5" s="1"/>
  <c r="H8" i="5" s="1"/>
  <c r="C8" i="5"/>
  <c r="B8" i="5"/>
  <c r="A8" i="5"/>
  <c r="G7" i="5"/>
  <c r="E7" i="5"/>
  <c r="F7" i="5" s="1"/>
  <c r="H7" i="5" s="1"/>
  <c r="I7" i="5" s="1"/>
  <c r="K7" i="5" s="1"/>
  <c r="D7" i="5"/>
  <c r="C7" i="5"/>
  <c r="B7" i="5"/>
  <c r="A7" i="5"/>
  <c r="V26" i="3"/>
  <c r="U26" i="3"/>
  <c r="T26" i="3"/>
  <c r="S26" i="3"/>
  <c r="R26" i="3"/>
  <c r="Q26" i="3"/>
  <c r="P26" i="3"/>
  <c r="O26" i="3"/>
  <c r="V25" i="3"/>
  <c r="U25" i="3"/>
  <c r="T25" i="3"/>
  <c r="S25" i="3"/>
  <c r="R25" i="3"/>
  <c r="Q25" i="3"/>
  <c r="P25" i="3"/>
  <c r="O25" i="3"/>
  <c r="V24" i="3"/>
  <c r="U24" i="3"/>
  <c r="T24" i="3"/>
  <c r="S24" i="3"/>
  <c r="R24" i="3"/>
  <c r="Q24" i="3"/>
  <c r="P24" i="3"/>
  <c r="O24" i="3"/>
  <c r="V23" i="3"/>
  <c r="U23" i="3"/>
  <c r="T23" i="3"/>
  <c r="S23" i="3"/>
  <c r="R23" i="3"/>
  <c r="Q23" i="3"/>
  <c r="P23" i="3"/>
  <c r="O23" i="3"/>
  <c r="V22" i="3"/>
  <c r="U22" i="3"/>
  <c r="T22" i="3"/>
  <c r="S22" i="3"/>
  <c r="R22" i="3"/>
  <c r="Q22" i="3"/>
  <c r="P22" i="3"/>
  <c r="O22" i="3"/>
  <c r="V21" i="3"/>
  <c r="U21" i="3"/>
  <c r="T21" i="3"/>
  <c r="S21" i="3"/>
  <c r="R21" i="3"/>
  <c r="Q21" i="3"/>
  <c r="P21" i="3"/>
  <c r="O21" i="3"/>
  <c r="V20" i="3"/>
  <c r="U20" i="3"/>
  <c r="T20" i="3"/>
  <c r="S20" i="3"/>
  <c r="R20" i="3"/>
  <c r="Q20" i="3"/>
  <c r="P20" i="3"/>
  <c r="O20" i="3"/>
  <c r="V19" i="3"/>
  <c r="U19" i="3"/>
  <c r="T19" i="3"/>
  <c r="S19" i="3"/>
  <c r="R19" i="3"/>
  <c r="Q19" i="3"/>
  <c r="P19" i="3"/>
  <c r="O19" i="3"/>
  <c r="V18" i="3"/>
  <c r="U18" i="3"/>
  <c r="T18" i="3"/>
  <c r="S18" i="3"/>
  <c r="R18" i="3"/>
  <c r="Q18" i="3"/>
  <c r="P18" i="3"/>
  <c r="O18" i="3"/>
  <c r="V17" i="3"/>
  <c r="U17" i="3"/>
  <c r="T17" i="3"/>
  <c r="S17" i="3"/>
  <c r="R17" i="3"/>
  <c r="Q17" i="3"/>
  <c r="P17" i="3"/>
  <c r="O17" i="3"/>
  <c r="V16" i="3"/>
  <c r="U16" i="3"/>
  <c r="T16" i="3"/>
  <c r="S16" i="3"/>
  <c r="R16" i="3"/>
  <c r="Q16" i="3"/>
  <c r="P16" i="3"/>
  <c r="O16" i="3"/>
  <c r="V15" i="3"/>
  <c r="U15" i="3"/>
  <c r="T15" i="3"/>
  <c r="S15" i="3"/>
  <c r="R15" i="3"/>
  <c r="Q15" i="3"/>
  <c r="P15" i="3"/>
  <c r="O15" i="3"/>
  <c r="U14" i="3"/>
  <c r="S14" i="3"/>
  <c r="R14" i="3"/>
  <c r="V14" i="3" s="1"/>
  <c r="Q14" i="3"/>
  <c r="P14" i="3"/>
  <c r="O14" i="3"/>
  <c r="U13" i="3"/>
  <c r="S13" i="3"/>
  <c r="R13" i="3"/>
  <c r="Q13" i="3"/>
  <c r="P13" i="3"/>
  <c r="O13" i="3"/>
  <c r="V12" i="3"/>
  <c r="U12" i="3"/>
  <c r="S12" i="3"/>
  <c r="T12" i="3" s="1"/>
  <c r="R12" i="3"/>
  <c r="Q12" i="3"/>
  <c r="P12" i="3"/>
  <c r="O12" i="3"/>
  <c r="U11" i="3"/>
  <c r="S11" i="3"/>
  <c r="T11" i="3" s="1"/>
  <c r="R11" i="3"/>
  <c r="Q11" i="3"/>
  <c r="P11" i="3"/>
  <c r="O11" i="3"/>
  <c r="U10" i="3"/>
  <c r="S10" i="3"/>
  <c r="R10" i="3"/>
  <c r="Q10" i="3"/>
  <c r="P10" i="3"/>
  <c r="O10" i="3"/>
  <c r="U9" i="3"/>
  <c r="S9" i="3"/>
  <c r="T9" i="3" s="1"/>
  <c r="R9" i="3"/>
  <c r="Q9" i="3"/>
  <c r="P9" i="3"/>
  <c r="O9" i="3"/>
  <c r="U8" i="3"/>
  <c r="S8" i="3"/>
  <c r="T8" i="3" s="1"/>
  <c r="R8" i="3"/>
  <c r="Q8" i="3"/>
  <c r="P8" i="3"/>
  <c r="O8" i="3"/>
  <c r="U7" i="3"/>
  <c r="S7" i="3"/>
  <c r="R7" i="3"/>
  <c r="P7" i="3"/>
  <c r="O7" i="3"/>
  <c r="Q7" i="3" s="1"/>
  <c r="M13" i="5" l="1"/>
  <c r="V7" i="3"/>
  <c r="T7" i="3"/>
  <c r="A26" i="4"/>
  <c r="A23" i="4"/>
  <c r="A20" i="4"/>
  <c r="A17" i="4"/>
  <c r="A14" i="4"/>
  <c r="A11" i="4"/>
  <c r="K8" i="5"/>
  <c r="G12" i="5"/>
  <c r="E12" i="5"/>
  <c r="T14" i="3"/>
  <c r="E9" i="5"/>
  <c r="F9" i="5" s="1"/>
  <c r="H9" i="5" s="1"/>
  <c r="I9" i="5" s="1"/>
  <c r="K9" i="5" s="1"/>
  <c r="B12" i="5"/>
  <c r="F17" i="5"/>
  <c r="J21" i="5"/>
  <c r="I21" i="5"/>
  <c r="H21" i="5"/>
  <c r="L21" i="5"/>
  <c r="K21" i="5"/>
  <c r="E22" i="5"/>
  <c r="G24" i="5"/>
  <c r="F24" i="5"/>
  <c r="E24" i="5"/>
  <c r="I24" i="5"/>
  <c r="H24" i="5"/>
  <c r="J25" i="5"/>
  <c r="D7" i="6"/>
  <c r="C7" i="6"/>
  <c r="B7" i="6"/>
  <c r="F7" i="6"/>
  <c r="E7" i="6"/>
  <c r="F9" i="6"/>
  <c r="D9" i="6"/>
  <c r="H9" i="6"/>
  <c r="E9" i="6"/>
  <c r="G9" i="6" s="1"/>
  <c r="H11" i="6"/>
  <c r="F11" i="6"/>
  <c r="H13" i="6"/>
  <c r="K13" i="6"/>
  <c r="C12" i="5"/>
  <c r="G17" i="5"/>
  <c r="B21" i="5"/>
  <c r="F22" i="5"/>
  <c r="B24" i="5"/>
  <c r="K25" i="5"/>
  <c r="G7" i="6"/>
  <c r="B9" i="6"/>
  <c r="B11" i="6"/>
  <c r="B13" i="6"/>
  <c r="D15" i="5"/>
  <c r="B15" i="5"/>
  <c r="F15" i="5"/>
  <c r="E15" i="5"/>
  <c r="J14" i="6"/>
  <c r="V9" i="3"/>
  <c r="A9" i="4"/>
  <c r="A16" i="4"/>
  <c r="A27" i="4"/>
  <c r="I17" i="5"/>
  <c r="A22" i="4"/>
  <c r="E17" i="5"/>
  <c r="F11" i="5"/>
  <c r="H11" i="5" s="1"/>
  <c r="I11" i="5" s="1"/>
  <c r="K11" i="5" s="1"/>
  <c r="D12" i="5"/>
  <c r="F12" i="5" s="1"/>
  <c r="H12" i="5" s="1"/>
  <c r="I12" i="5" s="1"/>
  <c r="K12" i="5" s="1"/>
  <c r="A18" i="4"/>
  <c r="A25" i="4"/>
  <c r="C15" i="5"/>
  <c r="V13" i="3"/>
  <c r="T13" i="3"/>
  <c r="C11" i="5"/>
  <c r="J12" i="5"/>
  <c r="G15" i="5"/>
  <c r="J17" i="5"/>
  <c r="E21" i="5"/>
  <c r="H23" i="5"/>
  <c r="G23" i="5"/>
  <c r="F23" i="5"/>
  <c r="J23" i="5"/>
  <c r="I23" i="5"/>
  <c r="J24" i="5"/>
  <c r="E26" i="5"/>
  <c r="C26" i="5"/>
  <c r="G26" i="5"/>
  <c r="D26" i="5"/>
  <c r="F26" i="5"/>
  <c r="E11" i="6"/>
  <c r="G11" i="6" s="1"/>
  <c r="I11" i="6" s="1"/>
  <c r="J11" i="6" s="1"/>
  <c r="E13" i="6"/>
  <c r="G13" i="6" s="1"/>
  <c r="I13" i="6" s="1"/>
  <c r="A24" i="4"/>
  <c r="H17" i="5"/>
  <c r="G10" i="5"/>
  <c r="M10" i="5" s="1"/>
  <c r="D11" i="5"/>
  <c r="E14" i="5"/>
  <c r="C14" i="5"/>
  <c r="G14" i="5"/>
  <c r="J14" i="5" s="1"/>
  <c r="H15" i="5"/>
  <c r="A15" i="4"/>
  <c r="B10" i="5"/>
  <c r="E11" i="5"/>
  <c r="L12" i="5"/>
  <c r="B14" i="5"/>
  <c r="E8" i="6"/>
  <c r="D8" i="6"/>
  <c r="K8" i="6" s="1"/>
  <c r="C8" i="6"/>
  <c r="G8" i="6"/>
  <c r="F8" i="6"/>
  <c r="G10" i="6"/>
  <c r="F10" i="6"/>
  <c r="E10" i="6"/>
  <c r="I10" i="6"/>
  <c r="H10" i="6"/>
  <c r="J10" i="6" s="1"/>
  <c r="I12" i="6"/>
  <c r="J12" i="6" s="1"/>
  <c r="H12" i="6"/>
  <c r="G12" i="6"/>
  <c r="K12" i="6"/>
  <c r="V11" i="3"/>
  <c r="I15" i="5"/>
  <c r="V10" i="3"/>
  <c r="T10" i="3"/>
  <c r="A10" i="4"/>
  <c r="A12" i="4"/>
  <c r="A19" i="4"/>
  <c r="A21" i="4"/>
  <c r="A28" i="4"/>
  <c r="C10" i="5"/>
  <c r="J10" i="5" s="1"/>
  <c r="G11" i="5"/>
  <c r="M11" i="5" s="1"/>
  <c r="M12" i="5"/>
  <c r="D14" i="5"/>
  <c r="F14" i="5" s="1"/>
  <c r="H14" i="5" s="1"/>
  <c r="I14" i="5" s="1"/>
  <c r="K14" i="5" s="1"/>
  <c r="J15" i="5"/>
  <c r="M21" i="5"/>
  <c r="D23" i="5"/>
  <c r="M24" i="5"/>
  <c r="I26" i="5"/>
  <c r="B8" i="6"/>
  <c r="B10" i="6"/>
  <c r="B12" i="6"/>
  <c r="K14" i="6"/>
  <c r="V8" i="3"/>
  <c r="F13" i="5"/>
  <c r="H13" i="5" s="1"/>
  <c r="I13" i="5" s="1"/>
  <c r="K13" i="5" s="1"/>
  <c r="D13" i="5"/>
  <c r="G13" i="5"/>
  <c r="J13" i="5" s="1"/>
  <c r="L13" i="5" s="1"/>
  <c r="K15" i="5"/>
  <c r="I22" i="5"/>
  <c r="H22" i="5"/>
  <c r="G22" i="5"/>
  <c r="K22" i="5"/>
  <c r="J22" i="5"/>
  <c r="B17" i="5"/>
  <c r="M17" i="5"/>
  <c r="L17" i="5"/>
  <c r="D17" i="5"/>
  <c r="C17" i="5"/>
  <c r="A13" i="4"/>
  <c r="J9" i="5"/>
  <c r="L9" i="5" s="1"/>
  <c r="D10" i="5"/>
  <c r="F10" i="5" s="1"/>
  <c r="F25" i="5"/>
  <c r="D25" i="5"/>
  <c r="H25" i="5"/>
  <c r="G25" i="5"/>
  <c r="E25" i="5"/>
  <c r="B9" i="5"/>
  <c r="E10" i="5"/>
  <c r="B13" i="5"/>
  <c r="L15" i="5"/>
  <c r="B22" i="5"/>
  <c r="K23" i="5"/>
  <c r="B25" i="5"/>
  <c r="K26" i="5"/>
  <c r="D10" i="6"/>
  <c r="K10" i="6" s="1"/>
  <c r="D12" i="6"/>
  <c r="M7" i="5"/>
  <c r="L8" i="5"/>
  <c r="M19" i="5"/>
  <c r="L20" i="5"/>
  <c r="C17" i="6"/>
  <c r="E19" i="6"/>
  <c r="F20" i="6"/>
  <c r="G21" i="6"/>
  <c r="H22" i="6"/>
  <c r="I23" i="6"/>
  <c r="J24" i="6"/>
  <c r="K25" i="6"/>
  <c r="M8" i="5"/>
  <c r="M20" i="5"/>
  <c r="D17" i="6"/>
  <c r="F19" i="6"/>
  <c r="G20" i="6"/>
  <c r="H21" i="6"/>
  <c r="I22" i="6"/>
  <c r="J23" i="6"/>
  <c r="K24" i="6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6" i="6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B25" i="6"/>
  <c r="C26" i="6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B24" i="6"/>
  <c r="C25" i="6"/>
  <c r="D26" i="6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B23" i="6"/>
  <c r="C24" i="6"/>
  <c r="D25" i="6"/>
  <c r="E26" i="6"/>
  <c r="F7" i="7"/>
  <c r="F8" i="7"/>
  <c r="F9" i="7"/>
  <c r="L9" i="7" s="1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B22" i="6"/>
  <c r="C23" i="6"/>
  <c r="D24" i="6"/>
  <c r="E25" i="6"/>
  <c r="F26" i="6"/>
  <c r="G7" i="7"/>
  <c r="J7" i="7" s="1"/>
  <c r="K7" i="7" s="1"/>
  <c r="G8" i="7"/>
  <c r="J8" i="7" s="1"/>
  <c r="K8" i="7" s="1"/>
  <c r="G9" i="7"/>
  <c r="G10" i="7"/>
  <c r="J10" i="7" s="1"/>
  <c r="K10" i="7" s="1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B21" i="6"/>
  <c r="C22" i="6"/>
  <c r="D23" i="6"/>
  <c r="E24" i="6"/>
  <c r="F25" i="6"/>
  <c r="G26" i="6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B20" i="6"/>
  <c r="C21" i="6"/>
  <c r="D22" i="6"/>
  <c r="E23" i="6"/>
  <c r="F24" i="6"/>
  <c r="G25" i="6"/>
  <c r="H26" i="6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K17" i="6"/>
  <c r="J7" i="5"/>
  <c r="L7" i="5" s="1"/>
  <c r="I8" i="5"/>
  <c r="M16" i="5"/>
  <c r="K18" i="5"/>
  <c r="J19" i="5"/>
  <c r="I20" i="5"/>
  <c r="I14" i="6"/>
  <c r="B19" i="6"/>
  <c r="C20" i="6"/>
  <c r="D21" i="6"/>
  <c r="E22" i="6"/>
  <c r="F23" i="6"/>
  <c r="G24" i="6"/>
  <c r="H25" i="6"/>
  <c r="I26" i="6"/>
  <c r="J9" i="7"/>
  <c r="K9" i="7" s="1"/>
  <c r="J11" i="7"/>
  <c r="K11" i="7" s="1"/>
  <c r="L11" i="7" s="1"/>
  <c r="J12" i="7"/>
  <c r="K12" i="7" s="1"/>
  <c r="L12" i="7" s="1"/>
  <c r="J13" i="7"/>
  <c r="K13" i="7" s="1"/>
  <c r="L13" i="7" s="1"/>
  <c r="J14" i="7"/>
  <c r="K14" i="7" s="1"/>
  <c r="L14" i="7" s="1"/>
  <c r="J15" i="7"/>
  <c r="J16" i="7"/>
  <c r="J17" i="7"/>
  <c r="J18" i="7"/>
  <c r="J19" i="7"/>
  <c r="J20" i="7"/>
  <c r="J21" i="7"/>
  <c r="J22" i="7"/>
  <c r="J23" i="7"/>
  <c r="J24" i="7"/>
  <c r="J25" i="7"/>
  <c r="J26" i="7"/>
  <c r="B18" i="6"/>
  <c r="C19" i="6"/>
  <c r="D20" i="6"/>
  <c r="E21" i="6"/>
  <c r="F22" i="6"/>
  <c r="G23" i="6"/>
  <c r="H24" i="6"/>
  <c r="I25" i="6"/>
  <c r="J26" i="6"/>
  <c r="K15" i="7"/>
  <c r="K16" i="7"/>
  <c r="K17" i="7"/>
  <c r="K18" i="7"/>
  <c r="K19" i="7"/>
  <c r="K20" i="7"/>
  <c r="K21" i="7"/>
  <c r="K22" i="7"/>
  <c r="K23" i="7"/>
  <c r="K24" i="7"/>
  <c r="K25" i="7"/>
  <c r="K26" i="7"/>
  <c r="L10" i="7" l="1"/>
  <c r="L7" i="7"/>
  <c r="L8" i="7"/>
  <c r="J13" i="6"/>
  <c r="C19" i="4"/>
  <c r="B19" i="4"/>
  <c r="E19" i="4"/>
  <c r="F19" i="4" s="1"/>
  <c r="G19" i="4" s="1"/>
  <c r="H19" i="4" s="1"/>
  <c r="D19" i="4"/>
  <c r="D12" i="4"/>
  <c r="B12" i="4"/>
  <c r="E12" i="4"/>
  <c r="C12" i="4"/>
  <c r="K7" i="6"/>
  <c r="I7" i="6"/>
  <c r="J7" i="6" s="1"/>
  <c r="C10" i="4"/>
  <c r="B10" i="4"/>
  <c r="D10" i="4"/>
  <c r="E10" i="4"/>
  <c r="B11" i="4"/>
  <c r="D11" i="4"/>
  <c r="E11" i="4"/>
  <c r="C11" i="4"/>
  <c r="I8" i="6"/>
  <c r="J8" i="6" s="1"/>
  <c r="D15" i="4"/>
  <c r="B15" i="4"/>
  <c r="E15" i="4"/>
  <c r="C15" i="4"/>
  <c r="D22" i="4"/>
  <c r="E22" i="4"/>
  <c r="F22" i="4" s="1"/>
  <c r="G22" i="4" s="1"/>
  <c r="H22" i="4" s="1"/>
  <c r="C22" i="4"/>
  <c r="B22" i="4"/>
  <c r="L14" i="5"/>
  <c r="B14" i="4"/>
  <c r="E14" i="4"/>
  <c r="D14" i="4"/>
  <c r="C14" i="4"/>
  <c r="D13" i="4"/>
  <c r="E13" i="4"/>
  <c r="C13" i="4"/>
  <c r="B13" i="4"/>
  <c r="B17" i="4"/>
  <c r="C17" i="4"/>
  <c r="E17" i="4"/>
  <c r="F17" i="4" s="1"/>
  <c r="G17" i="4" s="1"/>
  <c r="H17" i="4" s="1"/>
  <c r="D17" i="4"/>
  <c r="D24" i="4"/>
  <c r="B24" i="4"/>
  <c r="E24" i="4"/>
  <c r="F24" i="4" s="1"/>
  <c r="G24" i="4" s="1"/>
  <c r="H24" i="4" s="1"/>
  <c r="C24" i="4"/>
  <c r="B20" i="4"/>
  <c r="D20" i="4"/>
  <c r="E20" i="4"/>
  <c r="F20" i="4" s="1"/>
  <c r="G20" i="4" s="1"/>
  <c r="H20" i="4" s="1"/>
  <c r="C20" i="4"/>
  <c r="L10" i="5"/>
  <c r="B23" i="4"/>
  <c r="E23" i="4"/>
  <c r="F23" i="4" s="1"/>
  <c r="G23" i="4" s="1"/>
  <c r="H23" i="4" s="1"/>
  <c r="D23" i="4"/>
  <c r="C23" i="4"/>
  <c r="E25" i="4"/>
  <c r="F25" i="4" s="1"/>
  <c r="G25" i="4" s="1"/>
  <c r="H25" i="4" s="1"/>
  <c r="D25" i="4"/>
  <c r="C25" i="4"/>
  <c r="B25" i="4"/>
  <c r="K9" i="6"/>
  <c r="I9" i="6"/>
  <c r="J9" i="6" s="1"/>
  <c r="B26" i="4"/>
  <c r="C26" i="4"/>
  <c r="D26" i="4"/>
  <c r="E26" i="4"/>
  <c r="F26" i="4" s="1"/>
  <c r="G26" i="4" s="1"/>
  <c r="H26" i="4" s="1"/>
  <c r="D18" i="4"/>
  <c r="B18" i="4"/>
  <c r="E18" i="4"/>
  <c r="F18" i="4" s="1"/>
  <c r="G18" i="4" s="1"/>
  <c r="H18" i="4" s="1"/>
  <c r="C18" i="4"/>
  <c r="D27" i="4"/>
  <c r="B27" i="4"/>
  <c r="E27" i="4"/>
  <c r="F27" i="4" s="1"/>
  <c r="G27" i="4" s="1"/>
  <c r="H27" i="4" s="1"/>
  <c r="C27" i="4"/>
  <c r="E16" i="4"/>
  <c r="F16" i="4" s="1"/>
  <c r="D16" i="4"/>
  <c r="C16" i="4"/>
  <c r="B16" i="4"/>
  <c r="H10" i="5"/>
  <c r="I10" i="5" s="1"/>
  <c r="K10" i="5" s="1"/>
  <c r="C28" i="4"/>
  <c r="B28" i="4"/>
  <c r="D28" i="4"/>
  <c r="E28" i="4"/>
  <c r="F28" i="4" s="1"/>
  <c r="G28" i="4" s="1"/>
  <c r="H28" i="4" s="1"/>
  <c r="D9" i="4"/>
  <c r="B9" i="4"/>
  <c r="E9" i="4"/>
  <c r="C9" i="4"/>
  <c r="D21" i="4"/>
  <c r="B21" i="4"/>
  <c r="E21" i="4"/>
  <c r="F21" i="4" s="1"/>
  <c r="G21" i="4" s="1"/>
  <c r="H21" i="4" s="1"/>
  <c r="C21" i="4"/>
  <c r="J11" i="5"/>
  <c r="L11" i="5" s="1"/>
  <c r="M14" i="5"/>
  <c r="F12" i="4" l="1"/>
  <c r="F14" i="4"/>
  <c r="F11" i="4"/>
  <c r="F10" i="4"/>
  <c r="F9" i="4"/>
  <c r="G9" i="4" s="1"/>
  <c r="H9" i="4" s="1"/>
  <c r="F13" i="4"/>
  <c r="G13" i="4" s="1"/>
  <c r="H13" i="4" s="1"/>
  <c r="F15" i="4"/>
  <c r="G15" i="4" s="1"/>
  <c r="H15" i="4" s="1"/>
  <c r="G10" i="4" l="1"/>
  <c r="H10" i="4" s="1"/>
  <c r="G16" i="4"/>
  <c r="H16" i="4" s="1"/>
  <c r="G11" i="4"/>
  <c r="H11" i="4" s="1"/>
  <c r="G14" i="4"/>
  <c r="H14" i="4" s="1"/>
  <c r="G12" i="4"/>
  <c r="H12" i="4" s="1"/>
</calcChain>
</file>

<file path=xl/sharedStrings.xml><?xml version="1.0" encoding="utf-8"?>
<sst xmlns="http://schemas.openxmlformats.org/spreadsheetml/2006/main" count="354" uniqueCount="274">
  <si>
    <t>Plantilla de KPIs de compras e inventario</t>
  </si>
  <si>
    <t>Versión básica–intermedia | Hasta 20 SKU por periodo | Sin macros ni tablas dinámicas</t>
  </si>
  <si>
    <t>Qué hace esta plantilla</t>
  </si>
  <si>
    <t>Calcula Sell Through, clasificación ABC por ventas, rotura de stock, cobertura y GMROI. Está pensada para tiendas, ecommerce, distribuidores y pequeños negocios que compran productos o insumos y controlan inventario por SKU.</t>
  </si>
  <si>
    <t>Cómo usarla paso a paso</t>
  </si>
  <si>
    <t>Qué muestra cada hoja</t>
  </si>
  <si>
    <t>1</t>
  </si>
  <si>
    <t>Define el periodo</t>
  </si>
  <si>
    <t>Trabaja un solo periodo por archivo: semana, quincena o mes. Usa la misma duración cuando compares resultados.</t>
  </si>
  <si>
    <t>Hoja</t>
  </si>
  <si>
    <t>Uso principal</t>
  </si>
  <si>
    <t>2</t>
  </si>
  <si>
    <t>Reemplaza el ejemplo</t>
  </si>
  <si>
    <t>En “KPI 1 - Sell Through”, borra únicamente los datos amarillos de las filas de ejemplo y escribe los tuyos. No borres las fórmulas grises.</t>
  </si>
  <si>
    <t>KPI 1</t>
  </si>
  <si>
    <t>Captura de datos y cálculo de Sell Through, ventas, costo y margen.</t>
  </si>
  <si>
    <t>3</t>
  </si>
  <si>
    <t>Completa los datos mínimos</t>
  </si>
  <si>
    <t>SKU, producto, días del periodo, stock inicial, recepciones, ventas, stock final, precio y costo unitario.</t>
  </si>
  <si>
    <t>KPI 2</t>
  </si>
  <si>
    <t>Prioriza SKU por participación acumulada en ventas.</t>
  </si>
  <si>
    <t>4</t>
  </si>
  <si>
    <t>Registra las roturas</t>
  </si>
  <si>
    <t>Escribe unidades no atendidas cuando las conozcas. Déjalas en blanco cuando no las registres; la hoja estimará la rotura con los días sin stock.</t>
  </si>
  <si>
    <t>KPI 3</t>
  </si>
  <si>
    <t>Mide demanda no atendida con método directo o estimado.</t>
  </si>
  <si>
    <t>5</t>
  </si>
  <si>
    <t>Revisa la conciliación</t>
  </si>
  <si>
    <t>La columna “Diferencia inventario” debe quedar en cero. Si no, revisa devoluciones, daños, ajustes o errores de captura.</t>
  </si>
  <si>
    <t>KPI 4</t>
  </si>
  <si>
    <t>Estima cuántos días puede durar el stock final.</t>
  </si>
  <si>
    <t>6</t>
  </si>
  <si>
    <t>Consulta los resultados</t>
  </si>
  <si>
    <t>Las hojas KPI 2 a KPI 5 se actualizan desde la hoja de captura. No escribas directamente sobre esas hojas.</t>
  </si>
  <si>
    <t>KPI 5</t>
  </si>
  <si>
    <t>Mide margen bruto generado por la inversión promedio en inventario.</t>
  </si>
  <si>
    <t>Guía visual</t>
  </si>
  <si>
    <t>Limitaciones de esta versión</t>
  </si>
  <si>
    <t>Color</t>
  </si>
  <si>
    <t>Significado</t>
  </si>
  <si>
    <t>Qué hacer</t>
  </si>
  <si>
    <t>Esta versión gratuita analiza hasta 20 SKU y un periodo por archivo. No incluye historial automático, pronósticos, presupuesto Open to Buy, punto de reorden, stock de seguridad, evaluación de proveedores, dashboards ni consolidación de varios periodos.</t>
  </si>
  <si>
    <t>Amarillo</t>
  </si>
  <si>
    <t>Dato de entrada</t>
  </si>
  <si>
    <t>Puedes editarlo o reemplazarlo.</t>
  </si>
  <si>
    <t>Gris claro</t>
  </si>
  <si>
    <t>Resultado calculado</t>
  </si>
  <si>
    <t>No lo borres ni lo reemplaces.</t>
  </si>
  <si>
    <t>Rojo suave</t>
  </si>
  <si>
    <t>Dato para revisar</t>
  </si>
  <si>
    <t>Puede haber duplicidad, inconsistencia o un valor fuera de rango.</t>
  </si>
  <si>
    <t>Azul marino</t>
  </si>
  <si>
    <t>Título o encabezado</t>
  </si>
  <si>
    <t>Ayuda a ubicar cada bloque de información.</t>
  </si>
  <si>
    <t>Reglas para obtener resultados confiables</t>
  </si>
  <si>
    <t>Antes de borrar el ejemplo</t>
  </si>
  <si>
    <t>Regla</t>
  </si>
  <si>
    <t>Aplicación</t>
  </si>
  <si>
    <t>Revisa cómo un producto puede tener Sell Through alto y, al mismo tiempo, rotura de stock y cobertura corta. También observa cómo los productos lentos pueden inmovilizar inventario y reducir el GMROI. Después reemplaza los datos amarillos por los de tu negocio.</t>
  </si>
  <si>
    <t>Mismo periodo</t>
  </si>
  <si>
    <t>No mezcles datos semanales y mensuales en el mismo archivo.</t>
  </si>
  <si>
    <t>Una fila por SKU</t>
  </si>
  <si>
    <t>No repitas un SKU dentro del mismo periodo.</t>
  </si>
  <si>
    <t>Stock conciliado</t>
  </si>
  <si>
    <t>Stock inicial + recepciones − ventas − stock final debe ser igual a cero, salvo ajustes reales.</t>
  </si>
  <si>
    <t>Unidades no atendidas</t>
  </si>
  <si>
    <t>Escribe 0 solo cuando sabes que no hubo demanda perdida. Si no registras este dato, deja la celda vacía.</t>
  </si>
  <si>
    <t>Días sin stock</t>
  </si>
  <si>
    <t>No pueden superar los días del periodo.</t>
  </si>
  <si>
    <t>Fórmulas</t>
  </si>
  <si>
    <t>No insertes ni elimines columnas dentro de las hojas KPI. La plantilla está preparada para 20 SKU.</t>
  </si>
  <si>
    <t>Glosario de términos y fórmulas</t>
  </si>
  <si>
    <t>Consulta esta hoja cuando un término, dato o resultado no sea claro.</t>
  </si>
  <si>
    <t>Término</t>
  </si>
  <si>
    <t>Definición simple</t>
  </si>
  <si>
    <t>Fórmula o criterio</t>
  </si>
  <si>
    <t>Dónde se usa</t>
  </si>
  <si>
    <t>Periodo</t>
  </si>
  <si>
    <t>Corte de medición utilizado para todos los SKU.</t>
  </si>
  <si>
    <t>Semana, quincena o mes.</t>
  </si>
  <si>
    <t>Días del periodo</t>
  </si>
  <si>
    <t>Número de días incluidos en el corte.</t>
  </si>
  <si>
    <t>7, 15, 28, 30, 31…</t>
  </si>
  <si>
    <t>KPI 1, 3 y 4</t>
  </si>
  <si>
    <t>SKU</t>
  </si>
  <si>
    <t>Código único que identifica un producto o referencia.</t>
  </si>
  <si>
    <t>Una fila por SKU.</t>
  </si>
  <si>
    <t>Todas</t>
  </si>
  <si>
    <t>Producto</t>
  </si>
  <si>
    <t>Nombre comprensible de la referencia.</t>
  </si>
  <si>
    <t>Ej.: Cafetera compacta.</t>
  </si>
  <si>
    <t>Categoría</t>
  </si>
  <si>
    <t>Grupo al que pertenece el producto.</t>
  </si>
  <si>
    <t>Ej.: Cocina, organización.</t>
  </si>
  <si>
    <t>KPI 1, 2, 4 y 5</t>
  </si>
  <si>
    <t>Proveedor</t>
  </si>
  <si>
    <t>Empresa o persona que abastece el producto.</t>
  </si>
  <si>
    <t>Texto libre.</t>
  </si>
  <si>
    <t>Stock inicial</t>
  </si>
  <si>
    <t>Unidades disponibles al comenzar el periodo.</t>
  </si>
  <si>
    <t>Conteo de apertura.</t>
  </si>
  <si>
    <t>KPI 1 y 5</t>
  </si>
  <si>
    <t>Compras o recepciones</t>
  </si>
  <si>
    <t>Unidades que ingresaron durante el periodo.</t>
  </si>
  <si>
    <t>Entradas recibidas.</t>
  </si>
  <si>
    <t>Unidades disponibles</t>
  </si>
  <si>
    <t>Inventario total disponible para vender en el periodo.</t>
  </si>
  <si>
    <t>Stock inicial + recepciones.</t>
  </si>
  <si>
    <t>Ventas en unidades</t>
  </si>
  <si>
    <t>Cantidad vendida durante el periodo.</t>
  </si>
  <si>
    <t>Unidades facturadas o entregadas.</t>
  </si>
  <si>
    <t>Stock final</t>
  </si>
  <si>
    <t>Unidades disponibles al finalizar el periodo.</t>
  </si>
  <si>
    <t>Conteo de cierre.</t>
  </si>
  <si>
    <t>KPI 1, 4 y 5</t>
  </si>
  <si>
    <t>Precio unitario</t>
  </si>
  <si>
    <t>Precio de venta de una unidad.</t>
  </si>
  <si>
    <t>Valor monetario por unidad.</t>
  </si>
  <si>
    <t>Costo unitario</t>
  </si>
  <si>
    <t>Costo de adquisición de una unidad.</t>
  </si>
  <si>
    <t>Días del periodo en los que el SKU no estuvo disponible.</t>
  </si>
  <si>
    <t>Debe ser menor o igual a los días del periodo.</t>
  </si>
  <si>
    <t>Demanda conocida que no pudo entregarse por falta de inventario.</t>
  </si>
  <si>
    <t>Dejar en blanco si no se registra.</t>
  </si>
  <si>
    <t>KPI 1 y 3</t>
  </si>
  <si>
    <t>Sell Through sobre stock inicial</t>
  </si>
  <si>
    <t>Porcentaje vendido frente al inventario inicial.</t>
  </si>
  <si>
    <t>Ventas ÷ stock inicial.</t>
  </si>
  <si>
    <t>Sell Through sobre disponible</t>
  </si>
  <si>
    <t>Porcentaje vendido frente a todo lo disponible durante el periodo.</t>
  </si>
  <si>
    <t>Ventas ÷ (stock inicial + recepciones).</t>
  </si>
  <si>
    <t>Ventas monetarias</t>
  </si>
  <si>
    <t>Valor vendido en el periodo.</t>
  </si>
  <si>
    <t>Ventas en unidades × precio unitario.</t>
  </si>
  <si>
    <t>KPI 1, 2 y 5</t>
  </si>
  <si>
    <t>Costo vendido</t>
  </si>
  <si>
    <t>Costo de las unidades vendidas.</t>
  </si>
  <si>
    <t>Ventas en unidades × costo unitario.</t>
  </si>
  <si>
    <t>Margen bruto</t>
  </si>
  <si>
    <t>Ventas menos costo vendido, antes de otros gastos.</t>
  </si>
  <si>
    <t>Ventas monetarias − costo vendido.</t>
  </si>
  <si>
    <t>Diferencia de inventario</t>
  </si>
  <si>
    <t>Control que compara las entradas, salidas y el stock final.</t>
  </si>
  <si>
    <t>Stock inicial + recepciones − ventas − stock final.</t>
  </si>
  <si>
    <t>Orden ABC</t>
  </si>
  <si>
    <t>Posición del SKU de mayor a menor venta.</t>
  </si>
  <si>
    <t>1 corresponde al mayor valor vendido.</t>
  </si>
  <si>
    <t>KPI 1 y 2</t>
  </si>
  <si>
    <t>Participación</t>
  </si>
  <si>
    <t>Porcentaje de las ventas totales aportado por un SKU.</t>
  </si>
  <si>
    <t>Ventas del SKU ÷ ventas totales.</t>
  </si>
  <si>
    <t>Participación acumulada</t>
  </si>
  <si>
    <t>Suma progresiva de la participación al ordenar los SKU.</t>
  </si>
  <si>
    <t>Suma desde el primer SKU hasta la fila actual.</t>
  </si>
  <si>
    <t>Clasificación ABC</t>
  </si>
  <si>
    <t>Agrupa SKU según su peso acumulado en ventas.</t>
  </si>
  <si>
    <t>A hasta el primer cruce del 80%; B hasta 95%; C el resto.</t>
  </si>
  <si>
    <t>Días con inventario</t>
  </si>
  <si>
    <t>Días en los que el producto pudo venderse.</t>
  </si>
  <si>
    <t>Días del periodo − días sin stock.</t>
  </si>
  <si>
    <t>KPI 3 y 4</t>
  </si>
  <si>
    <t>Demanda diaria ajustada</t>
  </si>
  <si>
    <t>Promedio vendido durante los días con disponibilidad.</t>
  </si>
  <si>
    <t>Ventas ÷ días con inventario.</t>
  </si>
  <si>
    <t>Demanda perdida estimada</t>
  </si>
  <si>
    <t>Unidades que podrían haberse demandado durante la rotura.</t>
  </si>
  <si>
    <t>Demanda diaria ajustada × días sin stock.</t>
  </si>
  <si>
    <t>Rotura directa</t>
  </si>
  <si>
    <t>Proporción de demanda conocida que no fue atendida.</t>
  </si>
  <si>
    <t>No atendidas ÷ (ventas + no atendidas).</t>
  </si>
  <si>
    <t>Rotura estimada</t>
  </si>
  <si>
    <t>Proporción estimada cuando no se registran unidades no atendidas.</t>
  </si>
  <si>
    <t>Pérdida estimada ÷ (ventas + pérdida estimada).</t>
  </si>
  <si>
    <t>Resultado recomendado</t>
  </si>
  <si>
    <t>Indicador de rotura que la hoja utiliza como referencia.</t>
  </si>
  <si>
    <t>Directo si hay dato; estimado si la celda está en blanco.</t>
  </si>
  <si>
    <t>Cobertura</t>
  </si>
  <si>
    <t>Días que podría durar el stock final al ritmo de demanda observado.</t>
  </si>
  <si>
    <t>Stock final ÷ demanda diaria ajustada.</t>
  </si>
  <si>
    <t>Inventario promedio en unidades</t>
  </si>
  <si>
    <t>Promedio básico entre inventario inicial y final.</t>
  </si>
  <si>
    <t>(Stock inicial + stock final) ÷ 2.</t>
  </si>
  <si>
    <t>Inventario promedio monetario</t>
  </si>
  <si>
    <t>Inventario promedio valorado a costo.</t>
  </si>
  <si>
    <t>Inventario promedio en unidades × costo unitario.</t>
  </si>
  <si>
    <t>GMROI</t>
  </si>
  <si>
    <t>Margen bruto generado por cada unidad monetaria invertida en inventario promedio.</t>
  </si>
  <si>
    <t>Margen bruto ÷ inventario promedio monetario.</t>
  </si>
  <si>
    <t>Umbral</t>
  </si>
  <si>
    <t>Valor de referencia utilizado para colorear o clasificar resultados.</t>
  </si>
  <si>
    <t>Debe ajustarse al negocio y al periodo.</t>
  </si>
  <si>
    <t>KPI 1 — Captura de datos y Sell Through</t>
  </si>
  <si>
    <t>Edita solo las celdas amarillas. Las columnas grises contienen fórmulas y alimentan automáticamente las demás hojas.</t>
  </si>
  <si>
    <t>DATOS DE ENTRADA</t>
  </si>
  <si>
    <t>RESULTADOS AUTOMÁTICOS</t>
  </si>
  <si>
    <t>SEMÁFORO SELL THROUGH</t>
  </si>
  <si>
    <t>Nivel</t>
  </si>
  <si>
    <t>Días
periodo</t>
  </si>
  <si>
    <t>Stock inicial
(und)</t>
  </si>
  <si>
    <t>Recepciones
(und)</t>
  </si>
  <si>
    <t>Ventas
(und)</t>
  </si>
  <si>
    <t>Stock final
(und)</t>
  </si>
  <si>
    <t>Precio unitario
($)</t>
  </si>
  <si>
    <t>Costo unitario
($)</t>
  </si>
  <si>
    <t>Días sin
stock</t>
  </si>
  <si>
    <t>Unid. no
atendidas</t>
  </si>
  <si>
    <t>Unidades
disponibles</t>
  </si>
  <si>
    <t>Sell Through
stock inicial</t>
  </si>
  <si>
    <t>Sell Through
sobre disponible</t>
  </si>
  <si>
    <t>Ventas
($)</t>
  </si>
  <si>
    <t>Costo vendido
($)</t>
  </si>
  <si>
    <t>Margen bruto
($)</t>
  </si>
  <si>
    <t>Diferencia
inventario</t>
  </si>
  <si>
    <t>Orden
ABC</t>
  </si>
  <si>
    <t>Medio</t>
  </si>
  <si>
    <t>2026-06</t>
  </si>
  <si>
    <t>HOG-001</t>
  </si>
  <si>
    <t>Cafetera compacta</t>
  </si>
  <si>
    <t>Electrodomésticos</t>
  </si>
  <si>
    <t>Distribuciones Norte</t>
  </si>
  <si>
    <t>Alto</t>
  </si>
  <si>
    <t>HOG-002</t>
  </si>
  <si>
    <t>Licuadora 1,5 L</t>
  </si>
  <si>
    <t>COC-001</t>
  </si>
  <si>
    <t>Set de recipientes x10</t>
  </si>
  <si>
    <t>Cocina</t>
  </si>
  <si>
    <t>Hogar Plus</t>
  </si>
  <si>
    <t>Usa estos valores como referencia interna. Compara siempre la misma categoría, periodo y método de cálculo.</t>
  </si>
  <si>
    <t>ORG-001</t>
  </si>
  <si>
    <t>Organizador de cajón</t>
  </si>
  <si>
    <t>Organización</t>
  </si>
  <si>
    <t>COC-002</t>
  </si>
  <si>
    <t>Termo de acero 750 ml</t>
  </si>
  <si>
    <t>Importadora Central</t>
  </si>
  <si>
    <t>COC-003</t>
  </si>
  <si>
    <t>Sartén antiadherente 24 cm</t>
  </si>
  <si>
    <t>COC-004</t>
  </si>
  <si>
    <t>Balanza digital de cocina</t>
  </si>
  <si>
    <t>Tecnohogar</t>
  </si>
  <si>
    <t>Ejemplo: un Sell Through alto con rotura y cobertura corta puede indicar que debes reponer antes, no que debas frenar la compra.</t>
  </si>
  <si>
    <t>CAF-001</t>
  </si>
  <si>
    <t>Filtros para cafetera x100</t>
  </si>
  <si>
    <t>Consumibles</t>
  </si>
  <si>
    <t>KPI 2 — Clasificación ABC por ventas</t>
  </si>
  <si>
    <t>Ordena los SKU automáticamente de mayor a menor venta y muestra su participación acumulada. Los cortes pueden ajustarse.</t>
  </si>
  <si>
    <t>Parámetro</t>
  </si>
  <si>
    <t>Valor</t>
  </si>
  <si>
    <t>Criterio utilizado: A incluye los SKU hasta el primer cruce del corte A; B continúa hasta el corte A+B; C reúne el resto. Con pocos SKU alguna clase puede quedar vacía.</t>
  </si>
  <si>
    <t>Corte A</t>
  </si>
  <si>
    <t>Corte A + B</t>
  </si>
  <si>
    <t>Orden</t>
  </si>
  <si>
    <t>Ventas ($)</t>
  </si>
  <si>
    <t>Acumulado</t>
  </si>
  <si>
    <t>ABC</t>
  </si>
  <si>
    <t>KPI 3 — Rotura de stock y demanda no atendida</t>
  </si>
  <si>
    <t>La hoja usa el método directo cuando registras unidades no atendidas. Si la celda está vacía, utiliza la estimación basada en días sin stock.</t>
  </si>
  <si>
    <t>Importante: escribe 0 solo cuando sabes que no hubo unidades no atendidas. Déjalo en blanco cuando ese dato no se registra.</t>
  </si>
  <si>
    <t>Días con
inventario</t>
  </si>
  <si>
    <t>Demanda diaria
ajustada</t>
  </si>
  <si>
    <t>Demanda perdida
estimada</t>
  </si>
  <si>
    <t>Rotura
directa</t>
  </si>
  <si>
    <t>Rotura
estimada</t>
  </si>
  <si>
    <t>Resultado
recomendado</t>
  </si>
  <si>
    <t>Método</t>
  </si>
  <si>
    <t>KPI 4 — Cobertura de inventario</t>
  </si>
  <si>
    <t>Estima cuántos días puede durar el stock final usando la demanda diaria observada durante los días con disponibilidad.</t>
  </si>
  <si>
    <t>Interpreta la cobertura junto con el tiempo de entrega, la frecuencia de revisión y el stock de seguridad. No existe un rango universal para todas las categorías.</t>
  </si>
  <si>
    <t>Cobertura
(días)</t>
  </si>
  <si>
    <t>Observación</t>
  </si>
  <si>
    <t>KPI 5 — GMROI: rentabilidad bruta del inventario</t>
  </si>
  <si>
    <t>Mide cuánto margen bruto genera cada unidad monetaria invertida, en promedio, en inventario a costo durante el periodo.</t>
  </si>
  <si>
    <t>Compara productos y periodos de igual duración. El promedio entre stock inicial y final es una aproximación básica.</t>
  </si>
  <si>
    <t>Inventario prom.
(und)</t>
  </si>
  <si>
    <t>Inventario prom.
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</si>
</sst>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\$\ #,##0.00"/>
  </numFmts>
  <fonts count="7">
    <font>
      <sz val="11"/>
      <name val="Carlito"/>
    </font>
    <font>
      <b/>
      <sz val="18"/>
      <color rgb="FFFFFFFF"/>
      <name val="Calibri"/>
    </font>
    <font>
      <sz val="10"/>
      <color rgb="FFFFFFFF"/>
      <name val="Calibri"/>
    </font>
    <font>
      <b/>
      <sz val="11"/>
      <color rgb="FFFFFFFF"/>
      <name val="Calibri"/>
    </font>
    <font>
      <sz val="10"/>
      <color rgb="FF1F2937"/>
      <name val="Calibri"/>
    </font>
    <font>
      <b/>
      <sz val="10"/>
      <color rgb="FF0B1F3A"/>
      <name val="Calibri"/>
    </font>
    <font>
      <b/>
      <sz val="10"/>
      <color rgb="FFFFFFFF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163A5F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EAF1F8"/>
        <bgColor indexed="64"/>
      </patternFill>
    </fill>
    <fill>
      <patternFill patternType="solid">
        <fgColor rgb="FFFFF4CC"/>
        <bgColor indexed="64"/>
      </patternFill>
    </fill>
    <fill>
      <patternFill patternType="solid">
        <fgColor rgb="FFEEF2F7"/>
        <bgColor indexed="64"/>
      </patternFill>
    </fill>
    <fill>
      <patternFill patternType="solid">
        <fgColor rgb="FFFCE1E1"/>
        <bgColor indexed="64"/>
      </patternFill>
    </fill>
    <fill>
      <patternFill patternType="solid">
        <fgColor rgb="FFF6F9FC"/>
        <bgColor indexed="64"/>
      </patternFill>
    </fill>
  </fills>
  <borders count="13">
    <border>
      <left/>
      <right/>
      <top/>
      <bottom/>
      <diagonal/>
    </border>
    <border>
      <left style="thin">
        <color rgb="FFCCD6E3"/>
      </left>
      <right/>
      <top style="thin">
        <color rgb="FFCCD6E3"/>
      </top>
      <bottom/>
      <diagonal/>
    </border>
    <border>
      <left/>
      <right/>
      <top style="thin">
        <color rgb="FFCCD6E3"/>
      </top>
      <bottom/>
      <diagonal/>
    </border>
    <border>
      <left/>
      <right style="thin">
        <color rgb="FFCCD6E3"/>
      </right>
      <top style="thin">
        <color rgb="FFCCD6E3"/>
      </top>
      <bottom/>
      <diagonal/>
    </border>
    <border>
      <left style="thin">
        <color rgb="FFCCD6E3"/>
      </left>
      <right/>
      <top/>
      <bottom style="thin">
        <color rgb="FFCCD6E3"/>
      </bottom>
      <diagonal/>
    </border>
    <border>
      <left/>
      <right/>
      <top/>
      <bottom style="thin">
        <color rgb="FFCCD6E3"/>
      </bottom>
      <diagonal/>
    </border>
    <border>
      <left/>
      <right style="thin">
        <color rgb="FFCCD6E3"/>
      </right>
      <top/>
      <bottom style="thin">
        <color rgb="FFCCD6E3"/>
      </bottom>
      <diagonal/>
    </border>
    <border>
      <left style="thin">
        <color rgb="FFCCD6E3"/>
      </left>
      <right style="thin">
        <color rgb="FFCCD6E3"/>
      </right>
      <top style="thin">
        <color rgb="FFCCD6E3"/>
      </top>
      <bottom style="thin">
        <color rgb="FFCCD6E3"/>
      </bottom>
      <diagonal/>
    </border>
    <border>
      <left style="thin">
        <color rgb="FFCCD6E3"/>
      </left>
      <right/>
      <top/>
      <bottom/>
      <diagonal/>
    </border>
    <border>
      <left/>
      <right style="thin">
        <color rgb="FFCCD6E3"/>
      </right>
      <top/>
      <bottom/>
      <diagonal/>
    </border>
    <border>
      <left style="thin">
        <color rgb="FFCCD6E3"/>
      </left>
      <right/>
      <top style="thin">
        <color rgb="FFCCD6E3"/>
      </top>
      <bottom style="thin">
        <color rgb="FFCCD6E3"/>
      </bottom>
      <diagonal/>
    </border>
    <border>
      <left/>
      <right/>
      <top style="thin">
        <color rgb="FFCCD6E3"/>
      </top>
      <bottom style="thin">
        <color rgb="FFCCD6E3"/>
      </bottom>
      <diagonal/>
    </border>
    <border>
      <left/>
      <right style="thin">
        <color rgb="FFCCD6E3"/>
      </right>
      <top style="thin">
        <color rgb="FFCCD6E3"/>
      </top>
      <bottom style="thin">
        <color rgb="FFCCD6E3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3" borderId="0" xfId="0" applyFill="1"/>
    <xf numFmtId="0" fontId="2" fillId="4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horizontal="left" vertical="center"/>
    </xf>
    <xf numFmtId="0" fontId="4" fillId="6" borderId="1" xfId="0" applyFont="1" applyFill="1" applyBorder="1" applyAlignment="1">
      <alignment vertical="top" wrapText="1"/>
    </xf>
    <xf numFmtId="0" fontId="4" fillId="6" borderId="2" xfId="0" applyFont="1" applyFill="1" applyBorder="1" applyAlignment="1">
      <alignment vertical="top" wrapText="1"/>
    </xf>
    <xf numFmtId="0" fontId="4" fillId="6" borderId="3" xfId="0" applyFont="1" applyFill="1" applyBorder="1" applyAlignment="1">
      <alignment vertical="top" wrapText="1"/>
    </xf>
    <xf numFmtId="0" fontId="4" fillId="6" borderId="4" xfId="0" applyFont="1" applyFill="1" applyBorder="1" applyAlignment="1">
      <alignment vertical="top" wrapText="1"/>
    </xf>
    <xf numFmtId="0" fontId="4" fillId="6" borderId="5" xfId="0" applyFont="1" applyFill="1" applyBorder="1" applyAlignment="1">
      <alignment vertical="top" wrapText="1"/>
    </xf>
    <xf numFmtId="0" fontId="4" fillId="6" borderId="6" xfId="0" applyFont="1" applyFill="1" applyBorder="1" applyAlignment="1">
      <alignment vertical="top" wrapText="1"/>
    </xf>
    <xf numFmtId="0" fontId="3" fillId="2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 wrapText="1"/>
    </xf>
    <xf numFmtId="0" fontId="4" fillId="7" borderId="7" xfId="0" applyFont="1" applyFill="1" applyBorder="1" applyAlignment="1">
      <alignment vertical="center"/>
    </xf>
    <xf numFmtId="0" fontId="4" fillId="6" borderId="8" xfId="0" applyFont="1" applyFill="1" applyBorder="1" applyAlignment="1">
      <alignment vertical="top" wrapText="1"/>
    </xf>
    <xf numFmtId="0" fontId="4" fillId="6" borderId="0" xfId="0" applyFont="1" applyFill="1" applyAlignment="1">
      <alignment vertical="top" wrapText="1"/>
    </xf>
    <xf numFmtId="0" fontId="4" fillId="6" borderId="9" xfId="0" applyFont="1" applyFill="1" applyBorder="1" applyAlignment="1">
      <alignment vertical="top" wrapText="1"/>
    </xf>
    <xf numFmtId="0" fontId="4" fillId="8" borderId="7" xfId="0" applyFont="1" applyFill="1" applyBorder="1" applyAlignment="1">
      <alignment vertical="center"/>
    </xf>
    <xf numFmtId="0" fontId="4" fillId="9" borderId="7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4" fillId="10" borderId="7" xfId="0" applyFont="1" applyFill="1" applyBorder="1" applyAlignment="1">
      <alignment vertical="center" wrapText="1"/>
    </xf>
    <xf numFmtId="9" fontId="4" fillId="7" borderId="7" xfId="0" applyNumberFormat="1" applyFont="1" applyFill="1" applyBorder="1" applyAlignment="1">
      <alignment vertical="center"/>
    </xf>
    <xf numFmtId="1" fontId="4" fillId="7" borderId="7" xfId="0" applyNumberFormat="1" applyFont="1" applyFill="1" applyBorder="1" applyAlignment="1">
      <alignment vertical="center"/>
    </xf>
    <xf numFmtId="165" fontId="4" fillId="7" borderId="7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164" fontId="4" fillId="8" borderId="7" xfId="0" applyNumberFormat="1" applyFont="1" applyFill="1" applyBorder="1" applyAlignment="1">
      <alignment vertical="center"/>
    </xf>
    <xf numFmtId="165" fontId="4" fillId="8" borderId="7" xfId="0" applyNumberFormat="1" applyFont="1" applyFill="1" applyBorder="1" applyAlignment="1">
      <alignment vertical="center"/>
    </xf>
    <xf numFmtId="165" fontId="4" fillId="3" borderId="7" xfId="0" applyNumberFormat="1" applyFont="1" applyFill="1" applyBorder="1" applyAlignment="1">
      <alignment vertical="center"/>
    </xf>
    <xf numFmtId="164" fontId="4" fillId="3" borderId="7" xfId="0" applyNumberFormat="1" applyFont="1" applyFill="1" applyBorder="1" applyAlignment="1">
      <alignment vertical="center"/>
    </xf>
    <xf numFmtId="0" fontId="4" fillId="10" borderId="7" xfId="0" applyFont="1" applyFill="1" applyBorder="1" applyAlignment="1">
      <alignment vertical="center"/>
    </xf>
    <xf numFmtId="165" fontId="4" fillId="10" borderId="7" xfId="0" applyNumberFormat="1" applyFont="1" applyFill="1" applyBorder="1" applyAlignment="1">
      <alignment vertical="center"/>
    </xf>
    <xf numFmtId="164" fontId="4" fillId="10" borderId="7" xfId="0" applyNumberFormat="1" applyFont="1" applyFill="1" applyBorder="1" applyAlignment="1">
      <alignment vertical="center"/>
    </xf>
    <xf numFmtId="0" fontId="4" fillId="6" borderId="10" xfId="0" applyFont="1" applyFill="1" applyBorder="1" applyAlignment="1">
      <alignment vertical="top" wrapText="1"/>
    </xf>
    <xf numFmtId="0" fontId="4" fillId="6" borderId="11" xfId="0" applyFont="1" applyFill="1" applyBorder="1" applyAlignment="1">
      <alignment vertical="top" wrapText="1"/>
    </xf>
    <xf numFmtId="0" fontId="4" fillId="6" borderId="12" xfId="0" applyFont="1" applyFill="1" applyBorder="1" applyAlignment="1">
      <alignment vertical="top" wrapText="1"/>
    </xf>
    <xf numFmtId="2" fontId="4" fillId="3" borderId="7" xfId="0" applyNumberFormat="1" applyFont="1" applyFill="1" applyBorder="1" applyAlignment="1">
      <alignment vertical="center"/>
    </xf>
    <xf numFmtId="2" fontId="4" fillId="10" borderId="7" xfId="0" applyNumberFormat="1" applyFont="1" applyFill="1" applyBorder="1" applyAlignment="1">
      <alignment vertical="center"/>
    </xf>
    <xf numFmtId="0" fontId="1" fillId="2" borderId="0" xfId="0" applyFont="1" applyFill="1" applyAlignment="1" applyProtection="1">
      <alignment horizontal="left" vertical="center"/>
      <protection locked="0"/>
    </xf>
    <xf numFmtId="0" fontId="2" fillId="4" borderId="0" xfId="0" applyFont="1" applyFill="1" applyAlignment="1" applyProtection="1">
      <alignment horizontal="left" vertical="center" wrapText="1"/>
      <protection locked="0"/>
    </xf>
    <xf numFmtId="0" fontId="0" fillId="3" borderId="0" xfId="0" applyFill="1" applyProtection="1"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vertical="top" wrapText="1"/>
      <protection locked="0"/>
    </xf>
    <xf numFmtId="0" fontId="4" fillId="6" borderId="2" xfId="0" applyFont="1" applyFill="1" applyBorder="1" applyAlignment="1" applyProtection="1">
      <alignment vertical="top" wrapText="1"/>
      <protection locked="0"/>
    </xf>
    <xf numFmtId="0" fontId="4" fillId="6" borderId="3" xfId="0" applyFont="1" applyFill="1" applyBorder="1" applyAlignment="1" applyProtection="1">
      <alignment vertical="top" wrapText="1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9" fontId="4" fillId="7" borderId="7" xfId="0" applyNumberFormat="1" applyFont="1" applyFill="1" applyBorder="1" applyAlignment="1" applyProtection="1">
      <alignment vertical="center"/>
      <protection locked="0"/>
    </xf>
    <xf numFmtId="0" fontId="4" fillId="6" borderId="8" xfId="0" applyFont="1" applyFill="1" applyBorder="1" applyAlignment="1" applyProtection="1">
      <alignment vertical="top" wrapText="1"/>
      <protection locked="0"/>
    </xf>
    <xf numFmtId="0" fontId="4" fillId="6" borderId="0" xfId="0" applyFont="1" applyFill="1" applyAlignment="1" applyProtection="1">
      <alignment vertical="top" wrapText="1"/>
      <protection locked="0"/>
    </xf>
    <xf numFmtId="0" fontId="4" fillId="6" borderId="9" xfId="0" applyFont="1" applyFill="1" applyBorder="1" applyAlignment="1" applyProtection="1">
      <alignment vertical="top" wrapText="1"/>
      <protection locked="0"/>
    </xf>
    <xf numFmtId="0" fontId="4" fillId="6" borderId="4" xfId="0" applyFont="1" applyFill="1" applyBorder="1" applyAlignment="1" applyProtection="1">
      <alignment vertical="top" wrapText="1"/>
      <protection locked="0"/>
    </xf>
    <xf numFmtId="0" fontId="4" fillId="6" borderId="5" xfId="0" applyFont="1" applyFill="1" applyBorder="1" applyAlignment="1" applyProtection="1">
      <alignment vertical="top" wrapText="1"/>
      <protection locked="0"/>
    </xf>
    <xf numFmtId="0" fontId="4" fillId="6" borderId="6" xfId="0" applyFont="1" applyFill="1" applyBorder="1" applyAlignment="1" applyProtection="1">
      <alignment vertical="top" wrapText="1"/>
      <protection locked="0"/>
    </xf>
    <xf numFmtId="0" fontId="4" fillId="3" borderId="7" xfId="0" applyFont="1" applyFill="1" applyBorder="1" applyAlignment="1" applyProtection="1">
      <alignment vertical="center"/>
    </xf>
    <xf numFmtId="165" fontId="4" fillId="3" borderId="7" xfId="0" applyNumberFormat="1" applyFont="1" applyFill="1" applyBorder="1" applyAlignment="1" applyProtection="1">
      <alignment vertical="center"/>
    </xf>
    <xf numFmtId="164" fontId="4" fillId="3" borderId="7" xfId="0" applyNumberFormat="1" applyFont="1" applyFill="1" applyBorder="1" applyAlignment="1" applyProtection="1">
      <alignment vertical="center"/>
    </xf>
    <xf numFmtId="0" fontId="4" fillId="10" borderId="7" xfId="0" applyFont="1" applyFill="1" applyBorder="1" applyAlignment="1" applyProtection="1">
      <alignment vertical="center"/>
    </xf>
    <xf numFmtId="165" fontId="4" fillId="10" borderId="7" xfId="0" applyNumberFormat="1" applyFont="1" applyFill="1" applyBorder="1" applyAlignment="1" applyProtection="1">
      <alignment vertical="center"/>
    </xf>
    <xf numFmtId="164" fontId="4" fillId="10" borderId="7" xfId="0" applyNumberFormat="1" applyFont="1" applyFill="1" applyBorder="1" applyAlignment="1" applyProtection="1">
      <alignment vertical="center"/>
    </xf>
  </cellXfs>
  <cellStyles count="1">
    <cellStyle name="Normal" xfId="0" builtinId="0"/>
  </cellStyles>
  <dxfs count="10">
    <dxf>
      <font>
        <b/>
        <color rgb="FF9B1C1C"/>
      </font>
      <fill>
        <patternFill>
          <bgColor rgb="FFFCE1E1"/>
        </patternFill>
      </fill>
    </dxf>
    <dxf>
      <font>
        <b/>
        <color rgb="FF854D0E"/>
      </font>
      <fill>
        <patternFill>
          <bgColor rgb="FFFFF0B3"/>
        </patternFill>
      </fill>
    </dxf>
    <dxf>
      <font>
        <b/>
        <color rgb="FF166534"/>
      </font>
      <fill>
        <patternFill>
          <bgColor rgb="FFDDF3E4"/>
        </patternFill>
      </fill>
    </dxf>
    <dxf>
      <font>
        <b/>
        <color rgb="FF166534"/>
      </font>
      <fill>
        <patternFill>
          <bgColor rgb="FFDDF3E4"/>
        </patternFill>
      </fill>
    </dxf>
    <dxf>
      <font>
        <b/>
        <color rgb="FF9B1C1C"/>
      </font>
      <fill>
        <patternFill>
          <bgColor rgb="FFFCE1E1"/>
        </patternFill>
      </fill>
    </dxf>
    <dxf>
      <fill>
        <patternFill>
          <bgColor rgb="FFDDF3E4"/>
        </patternFill>
      </fill>
    </dxf>
    <dxf>
      <fill>
        <patternFill>
          <bgColor rgb="FFFFF0B3"/>
        </patternFill>
      </fill>
    </dxf>
    <dxf>
      <fill>
        <patternFill>
          <bgColor rgb="FFFCE1E1"/>
        </patternFill>
      </fill>
    </dxf>
    <dxf>
      <font>
        <b/>
        <color rgb="FF9B1C1C"/>
      </font>
      <fill>
        <patternFill>
          <bgColor rgb="FFFCE1E1"/>
        </patternFill>
      </fill>
    </dxf>
    <dxf>
      <font>
        <b/>
        <color rgb="FF9B1C1C"/>
      </font>
      <fill>
        <patternFill>
          <bgColor rgb="FFFCE1E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9</xdr:col>
      <xdr:colOff>114592</xdr:colOff>
      <xdr:row>2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8FDD55A-492F-45EE-8396-6B0204D36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06575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7</xdr:col>
      <xdr:colOff>114592</xdr:colOff>
      <xdr:row>2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C0B185-EE42-460E-B79A-E3451FEB0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20400" y="0"/>
          <a:ext cx="2114842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13</xdr:col>
      <xdr:colOff>114592</xdr:colOff>
      <xdr:row>2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89113CC-912A-40CC-967B-4628CF11F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200" y="0"/>
          <a:ext cx="2114842" cy="590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16</xdr:col>
      <xdr:colOff>114592</xdr:colOff>
      <xdr:row>2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620D97B-77C7-4329-8D1E-7C728B112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06400" y="0"/>
          <a:ext cx="2114842" cy="5905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14</xdr:col>
      <xdr:colOff>114592</xdr:colOff>
      <xdr:row>2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B9469A9-EA1B-46E3-A944-C246BA4A0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25400" y="0"/>
          <a:ext cx="2114842" cy="5905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15</xdr:col>
      <xdr:colOff>114592</xdr:colOff>
      <xdr:row>2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1D1F437-AC64-411F-9CE3-7AD68C53D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68400" y="0"/>
          <a:ext cx="2114842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workbookViewId="0">
      <selection activeCell="D11" sqref="D11"/>
    </sheetView>
  </sheetViews>
  <sheetFormatPr baseColWidth="10" defaultColWidth="8.796875" defaultRowHeight="13.8"/>
  <cols>
    <col min="1" max="1" width="18" style="2" customWidth="1"/>
    <col min="2" max="2" width="24" style="2" customWidth="1"/>
    <col min="3" max="3" width="66.296875" style="2" customWidth="1"/>
    <col min="4" max="4" width="29.8984375" style="2" customWidth="1"/>
    <col min="5" max="5" width="31" style="2" customWidth="1"/>
    <col min="6" max="6" width="21.296875" style="2" customWidth="1"/>
    <col min="7" max="16384" width="8.796875" style="2"/>
  </cols>
  <sheetData>
    <row r="1" spans="1:6" ht="23.4">
      <c r="A1" s="1" t="s">
        <v>0</v>
      </c>
      <c r="B1" s="1"/>
      <c r="C1" s="1"/>
      <c r="D1" s="1"/>
      <c r="E1" s="1"/>
      <c r="F1" s="1"/>
    </row>
    <row r="2" spans="1:6">
      <c r="A2" s="3" t="s">
        <v>1</v>
      </c>
      <c r="B2" s="3"/>
      <c r="C2" s="3"/>
      <c r="D2" s="3"/>
      <c r="E2" s="3"/>
      <c r="F2" s="3"/>
    </row>
    <row r="4" spans="1:6" ht="14.4">
      <c r="A4" s="4" t="s">
        <v>2</v>
      </c>
      <c r="B4" s="4"/>
      <c r="C4" s="4"/>
      <c r="D4" s="4"/>
      <c r="E4" s="4"/>
      <c r="F4" s="4"/>
    </row>
    <row r="5" spans="1:6">
      <c r="A5" s="5" t="s">
        <v>3</v>
      </c>
      <c r="B5" s="6"/>
      <c r="C5" s="6"/>
      <c r="D5" s="6"/>
      <c r="E5" s="6"/>
      <c r="F5" s="7"/>
    </row>
    <row r="6" spans="1:6">
      <c r="A6" s="8"/>
      <c r="B6" s="9"/>
      <c r="C6" s="9"/>
      <c r="D6" s="9"/>
      <c r="E6" s="9"/>
      <c r="F6" s="10"/>
    </row>
    <row r="8" spans="1:6" ht="14.4">
      <c r="A8" s="4" t="s">
        <v>4</v>
      </c>
      <c r="B8" s="4"/>
      <c r="C8" s="4"/>
      <c r="D8" s="4" t="s">
        <v>5</v>
      </c>
      <c r="E8" s="4"/>
      <c r="F8" s="4"/>
    </row>
    <row r="9" spans="1:6" ht="27.6">
      <c r="A9" s="11" t="s">
        <v>6</v>
      </c>
      <c r="B9" s="12" t="s">
        <v>7</v>
      </c>
      <c r="C9" s="13" t="s">
        <v>8</v>
      </c>
      <c r="D9" s="14" t="s">
        <v>9</v>
      </c>
      <c r="E9" s="15" t="s">
        <v>10</v>
      </c>
      <c r="F9" s="15"/>
    </row>
    <row r="10" spans="1:6" ht="27.6">
      <c r="A10" s="11" t="s">
        <v>11</v>
      </c>
      <c r="B10" s="12" t="s">
        <v>12</v>
      </c>
      <c r="C10" s="13" t="s">
        <v>13</v>
      </c>
      <c r="D10" s="16" t="s">
        <v>14</v>
      </c>
      <c r="E10" s="17" t="s">
        <v>15</v>
      </c>
      <c r="F10" s="17"/>
    </row>
    <row r="11" spans="1:6" ht="27.6">
      <c r="A11" s="11" t="s">
        <v>16</v>
      </c>
      <c r="B11" s="12" t="s">
        <v>17</v>
      </c>
      <c r="C11" s="13" t="s">
        <v>18</v>
      </c>
      <c r="D11" s="16" t="s">
        <v>19</v>
      </c>
      <c r="E11" s="17" t="s">
        <v>20</v>
      </c>
      <c r="F11" s="17"/>
    </row>
    <row r="12" spans="1:6" ht="27.6">
      <c r="A12" s="11" t="s">
        <v>21</v>
      </c>
      <c r="B12" s="12" t="s">
        <v>22</v>
      </c>
      <c r="C12" s="13" t="s">
        <v>23</v>
      </c>
      <c r="D12" s="16" t="s">
        <v>24</v>
      </c>
      <c r="E12" s="17" t="s">
        <v>25</v>
      </c>
      <c r="F12" s="17"/>
    </row>
    <row r="13" spans="1:6" ht="27.6">
      <c r="A13" s="11" t="s">
        <v>26</v>
      </c>
      <c r="B13" s="12" t="s">
        <v>27</v>
      </c>
      <c r="C13" s="13" t="s">
        <v>28</v>
      </c>
      <c r="D13" s="16" t="s">
        <v>29</v>
      </c>
      <c r="E13" s="17" t="s">
        <v>30</v>
      </c>
      <c r="F13" s="17"/>
    </row>
    <row r="14" spans="1:6" ht="27.6">
      <c r="A14" s="11" t="s">
        <v>31</v>
      </c>
      <c r="B14" s="12" t="s">
        <v>32</v>
      </c>
      <c r="C14" s="13" t="s">
        <v>33</v>
      </c>
      <c r="D14" s="16" t="s">
        <v>34</v>
      </c>
      <c r="E14" s="17" t="s">
        <v>35</v>
      </c>
      <c r="F14" s="17"/>
    </row>
    <row r="16" spans="1:6" ht="14.4">
      <c r="A16" s="4" t="s">
        <v>36</v>
      </c>
      <c r="B16" s="4"/>
      <c r="C16" s="4"/>
      <c r="D16" s="4" t="s">
        <v>37</v>
      </c>
      <c r="E16" s="4"/>
      <c r="F16" s="4"/>
    </row>
    <row r="17" spans="1:6">
      <c r="A17" s="14" t="s">
        <v>38</v>
      </c>
      <c r="B17" s="14" t="s">
        <v>39</v>
      </c>
      <c r="C17" s="14" t="s">
        <v>40</v>
      </c>
      <c r="D17" s="5" t="s">
        <v>41</v>
      </c>
      <c r="E17" s="6"/>
      <c r="F17" s="7"/>
    </row>
    <row r="18" spans="1:6">
      <c r="A18" s="18" t="s">
        <v>42</v>
      </c>
      <c r="B18" s="16" t="s">
        <v>43</v>
      </c>
      <c r="C18" s="16" t="s">
        <v>44</v>
      </c>
      <c r="D18" s="19"/>
      <c r="E18" s="20"/>
      <c r="F18" s="21"/>
    </row>
    <row r="19" spans="1:6">
      <c r="A19" s="22" t="s">
        <v>45</v>
      </c>
      <c r="B19" s="16" t="s">
        <v>46</v>
      </c>
      <c r="C19" s="16" t="s">
        <v>47</v>
      </c>
      <c r="D19" s="19"/>
      <c r="E19" s="20"/>
      <c r="F19" s="21"/>
    </row>
    <row r="20" spans="1:6">
      <c r="A20" s="23" t="s">
        <v>48</v>
      </c>
      <c r="B20" s="16" t="s">
        <v>49</v>
      </c>
      <c r="C20" s="16" t="s">
        <v>50</v>
      </c>
      <c r="D20" s="19"/>
      <c r="E20" s="20"/>
      <c r="F20" s="21"/>
    </row>
    <row r="21" spans="1:6">
      <c r="A21" s="24" t="s">
        <v>51</v>
      </c>
      <c r="B21" s="16" t="s">
        <v>52</v>
      </c>
      <c r="C21" s="16" t="s">
        <v>53</v>
      </c>
      <c r="D21" s="8"/>
      <c r="E21" s="9"/>
      <c r="F21" s="10"/>
    </row>
    <row r="23" spans="1:6" ht="14.4">
      <c r="A23" s="4" t="s">
        <v>54</v>
      </c>
      <c r="B23" s="4"/>
      <c r="C23" s="4"/>
      <c r="D23" s="4" t="s">
        <v>55</v>
      </c>
      <c r="E23" s="4"/>
      <c r="F23" s="4"/>
    </row>
    <row r="24" spans="1:6">
      <c r="A24" s="14" t="s">
        <v>56</v>
      </c>
      <c r="B24" s="15" t="s">
        <v>57</v>
      </c>
      <c r="C24" s="15"/>
      <c r="D24" s="5" t="s">
        <v>58</v>
      </c>
      <c r="E24" s="6"/>
      <c r="F24" s="7"/>
    </row>
    <row r="25" spans="1:6">
      <c r="A25" s="16" t="s">
        <v>59</v>
      </c>
      <c r="B25" s="17" t="s">
        <v>60</v>
      </c>
      <c r="C25" s="17"/>
      <c r="D25" s="19"/>
      <c r="E25" s="20"/>
      <c r="F25" s="21"/>
    </row>
    <row r="26" spans="1:6">
      <c r="A26" s="16" t="s">
        <v>61</v>
      </c>
      <c r="B26" s="17" t="s">
        <v>62</v>
      </c>
      <c r="C26" s="17"/>
      <c r="D26" s="19"/>
      <c r="E26" s="20"/>
      <c r="F26" s="21"/>
    </row>
    <row r="27" spans="1:6">
      <c r="A27" s="16" t="s">
        <v>63</v>
      </c>
      <c r="B27" s="17" t="s">
        <v>64</v>
      </c>
      <c r="C27" s="17"/>
      <c r="D27" s="19"/>
      <c r="E27" s="20"/>
      <c r="F27" s="21"/>
    </row>
    <row r="28" spans="1:6">
      <c r="A28" s="16" t="s">
        <v>65</v>
      </c>
      <c r="B28" s="17" t="s">
        <v>66</v>
      </c>
      <c r="C28" s="17"/>
      <c r="D28" s="19"/>
      <c r="E28" s="20"/>
      <c r="F28" s="21"/>
    </row>
    <row r="29" spans="1:6">
      <c r="A29" s="16" t="s">
        <v>67</v>
      </c>
      <c r="B29" s="17" t="s">
        <v>68</v>
      </c>
      <c r="C29" s="17"/>
      <c r="D29" s="19"/>
      <c r="E29" s="20"/>
      <c r="F29" s="21"/>
    </row>
    <row r="30" spans="1:6">
      <c r="A30" s="16" t="s">
        <v>69</v>
      </c>
      <c r="B30" s="17" t="s">
        <v>70</v>
      </c>
      <c r="C30" s="17"/>
      <c r="D30" s="8"/>
      <c r="E30" s="9"/>
      <c r="F30" s="10"/>
    </row>
  </sheetData>
  <sheetProtection algorithmName="SHA-512" hashValue="l1pyulBH53TSUgnqBJmqlYvx0wa1C6BdzcAewh1cMfxYA+keg6M83Ot8wdz8moPKGDmJ873q3eJUhtP03c4ynw==" saltValue="WD4KFnxSxuvCvDJGWHq5Fg==" spinCount="100000" sheet="1" objects="1" scenarios="1" formatCells="0" formatColumns="0" formatRows="0" insertColumns="0" insertRows="0" sort="0" autoFilter="0" pivotTables="0"/>
  <mergeCells count="25">
    <mergeCell ref="B29:C29"/>
    <mergeCell ref="B30:C30"/>
    <mergeCell ref="A8:C8"/>
    <mergeCell ref="D8:F8"/>
    <mergeCell ref="A16:C16"/>
    <mergeCell ref="D16:F16"/>
    <mergeCell ref="A23:C23"/>
    <mergeCell ref="D23:F23"/>
    <mergeCell ref="B24:C24"/>
    <mergeCell ref="B25:C25"/>
    <mergeCell ref="B26:C26"/>
    <mergeCell ref="B27:C27"/>
    <mergeCell ref="B28:C28"/>
    <mergeCell ref="D24:F30"/>
    <mergeCell ref="E9:F9"/>
    <mergeCell ref="E10:F10"/>
    <mergeCell ref="E11:F11"/>
    <mergeCell ref="E12:F12"/>
    <mergeCell ref="E13:F13"/>
    <mergeCell ref="E14:F14"/>
    <mergeCell ref="A1:F1"/>
    <mergeCell ref="A2:F2"/>
    <mergeCell ref="A4:F4"/>
    <mergeCell ref="A5:F6"/>
    <mergeCell ref="D17:F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0"/>
  <sheetViews>
    <sheetView workbookViewId="0">
      <selection activeCell="E1" sqref="E1"/>
    </sheetView>
  </sheetViews>
  <sheetFormatPr baseColWidth="10" defaultColWidth="8.796875" defaultRowHeight="13.8"/>
  <cols>
    <col min="1" max="1" width="28" style="2" customWidth="1"/>
    <col min="2" max="2" width="52" style="2" customWidth="1"/>
    <col min="3" max="3" width="42" style="2" customWidth="1"/>
    <col min="4" max="4" width="20" style="2" customWidth="1"/>
    <col min="5" max="16384" width="8.796875" style="2"/>
  </cols>
  <sheetData>
    <row r="1" spans="1:4" ht="25.65" customHeight="1">
      <c r="A1" s="1" t="s">
        <v>71</v>
      </c>
      <c r="B1" s="1"/>
      <c r="C1" s="1"/>
      <c r="D1" s="1"/>
    </row>
    <row r="2" spans="1:4">
      <c r="A2" s="3" t="s">
        <v>72</v>
      </c>
      <c r="B2" s="3"/>
      <c r="C2" s="3"/>
      <c r="D2" s="3"/>
    </row>
    <row r="4" spans="1:4">
      <c r="A4" s="14" t="s">
        <v>73</v>
      </c>
      <c r="B4" s="14" t="s">
        <v>74</v>
      </c>
      <c r="C4" s="14" t="s">
        <v>75</v>
      </c>
      <c r="D4" s="14" t="s">
        <v>76</v>
      </c>
    </row>
    <row r="5" spans="1:4">
      <c r="A5" s="13" t="s">
        <v>77</v>
      </c>
      <c r="B5" s="13" t="s">
        <v>78</v>
      </c>
      <c r="C5" s="13" t="s">
        <v>79</v>
      </c>
      <c r="D5" s="13" t="s">
        <v>14</v>
      </c>
    </row>
    <row r="6" spans="1:4">
      <c r="A6" s="25" t="s">
        <v>80</v>
      </c>
      <c r="B6" s="25" t="s">
        <v>81</v>
      </c>
      <c r="C6" s="25" t="s">
        <v>82</v>
      </c>
      <c r="D6" s="25" t="s">
        <v>83</v>
      </c>
    </row>
    <row r="7" spans="1:4">
      <c r="A7" s="13" t="s">
        <v>84</v>
      </c>
      <c r="B7" s="13" t="s">
        <v>85</v>
      </c>
      <c r="C7" s="13" t="s">
        <v>86</v>
      </c>
      <c r="D7" s="13" t="s">
        <v>87</v>
      </c>
    </row>
    <row r="8" spans="1:4">
      <c r="A8" s="25" t="s">
        <v>88</v>
      </c>
      <c r="B8" s="25" t="s">
        <v>89</v>
      </c>
      <c r="C8" s="25" t="s">
        <v>90</v>
      </c>
      <c r="D8" s="25" t="s">
        <v>87</v>
      </c>
    </row>
    <row r="9" spans="1:4">
      <c r="A9" s="13" t="s">
        <v>91</v>
      </c>
      <c r="B9" s="13" t="s">
        <v>92</v>
      </c>
      <c r="C9" s="13" t="s">
        <v>93</v>
      </c>
      <c r="D9" s="13" t="s">
        <v>94</v>
      </c>
    </row>
    <row r="10" spans="1:4">
      <c r="A10" s="25" t="s">
        <v>95</v>
      </c>
      <c r="B10" s="25" t="s">
        <v>96</v>
      </c>
      <c r="C10" s="25" t="s">
        <v>97</v>
      </c>
      <c r="D10" s="25" t="s">
        <v>14</v>
      </c>
    </row>
    <row r="11" spans="1:4">
      <c r="A11" s="13" t="s">
        <v>98</v>
      </c>
      <c r="B11" s="13" t="s">
        <v>99</v>
      </c>
      <c r="C11" s="13" t="s">
        <v>100</v>
      </c>
      <c r="D11" s="13" t="s">
        <v>101</v>
      </c>
    </row>
    <row r="12" spans="1:4">
      <c r="A12" s="25" t="s">
        <v>102</v>
      </c>
      <c r="B12" s="25" t="s">
        <v>103</v>
      </c>
      <c r="C12" s="25" t="s">
        <v>104</v>
      </c>
      <c r="D12" s="25" t="s">
        <v>14</v>
      </c>
    </row>
    <row r="13" spans="1:4">
      <c r="A13" s="13" t="s">
        <v>105</v>
      </c>
      <c r="B13" s="13" t="s">
        <v>106</v>
      </c>
      <c r="C13" s="13" t="s">
        <v>107</v>
      </c>
      <c r="D13" s="13" t="s">
        <v>14</v>
      </c>
    </row>
    <row r="14" spans="1:4">
      <c r="A14" s="25" t="s">
        <v>108</v>
      </c>
      <c r="B14" s="25" t="s">
        <v>109</v>
      </c>
      <c r="C14" s="25" t="s">
        <v>110</v>
      </c>
      <c r="D14" s="25" t="s">
        <v>83</v>
      </c>
    </row>
    <row r="15" spans="1:4">
      <c r="A15" s="13" t="s">
        <v>111</v>
      </c>
      <c r="B15" s="13" t="s">
        <v>112</v>
      </c>
      <c r="C15" s="13" t="s">
        <v>113</v>
      </c>
      <c r="D15" s="13" t="s">
        <v>114</v>
      </c>
    </row>
    <row r="16" spans="1:4">
      <c r="A16" s="25" t="s">
        <v>115</v>
      </c>
      <c r="B16" s="25" t="s">
        <v>116</v>
      </c>
      <c r="C16" s="25" t="s">
        <v>117</v>
      </c>
      <c r="D16" s="25" t="s">
        <v>14</v>
      </c>
    </row>
    <row r="17" spans="1:4">
      <c r="A17" s="13" t="s">
        <v>118</v>
      </c>
      <c r="B17" s="13" t="s">
        <v>119</v>
      </c>
      <c r="C17" s="13" t="s">
        <v>117</v>
      </c>
      <c r="D17" s="13" t="s">
        <v>101</v>
      </c>
    </row>
    <row r="18" spans="1:4">
      <c r="A18" s="25" t="s">
        <v>67</v>
      </c>
      <c r="B18" s="25" t="s">
        <v>120</v>
      </c>
      <c r="C18" s="25" t="s">
        <v>121</v>
      </c>
      <c r="D18" s="25" t="s">
        <v>83</v>
      </c>
    </row>
    <row r="19" spans="1:4">
      <c r="A19" s="13" t="s">
        <v>65</v>
      </c>
      <c r="B19" s="13" t="s">
        <v>122</v>
      </c>
      <c r="C19" s="13" t="s">
        <v>123</v>
      </c>
      <c r="D19" s="13" t="s">
        <v>124</v>
      </c>
    </row>
    <row r="20" spans="1:4">
      <c r="A20" s="25" t="s">
        <v>125</v>
      </c>
      <c r="B20" s="25" t="s">
        <v>126</v>
      </c>
      <c r="C20" s="25" t="s">
        <v>127</v>
      </c>
      <c r="D20" s="25" t="s">
        <v>14</v>
      </c>
    </row>
    <row r="21" spans="1:4">
      <c r="A21" s="13" t="s">
        <v>128</v>
      </c>
      <c r="B21" s="13" t="s">
        <v>129</v>
      </c>
      <c r="C21" s="13" t="s">
        <v>130</v>
      </c>
      <c r="D21" s="13" t="s">
        <v>14</v>
      </c>
    </row>
    <row r="22" spans="1:4">
      <c r="A22" s="25" t="s">
        <v>131</v>
      </c>
      <c r="B22" s="25" t="s">
        <v>132</v>
      </c>
      <c r="C22" s="25" t="s">
        <v>133</v>
      </c>
      <c r="D22" s="25" t="s">
        <v>134</v>
      </c>
    </row>
    <row r="23" spans="1:4">
      <c r="A23" s="13" t="s">
        <v>135</v>
      </c>
      <c r="B23" s="13" t="s">
        <v>136</v>
      </c>
      <c r="C23" s="13" t="s">
        <v>137</v>
      </c>
      <c r="D23" s="13" t="s">
        <v>101</v>
      </c>
    </row>
    <row r="24" spans="1:4">
      <c r="A24" s="25" t="s">
        <v>138</v>
      </c>
      <c r="B24" s="25" t="s">
        <v>139</v>
      </c>
      <c r="C24" s="25" t="s">
        <v>140</v>
      </c>
      <c r="D24" s="25" t="s">
        <v>101</v>
      </c>
    </row>
    <row r="25" spans="1:4">
      <c r="A25" s="13" t="s">
        <v>141</v>
      </c>
      <c r="B25" s="13" t="s">
        <v>142</v>
      </c>
      <c r="C25" s="13" t="s">
        <v>143</v>
      </c>
      <c r="D25" s="13" t="s">
        <v>14</v>
      </c>
    </row>
    <row r="26" spans="1:4">
      <c r="A26" s="25" t="s">
        <v>144</v>
      </c>
      <c r="B26" s="25" t="s">
        <v>145</v>
      </c>
      <c r="C26" s="25" t="s">
        <v>146</v>
      </c>
      <c r="D26" s="25" t="s">
        <v>147</v>
      </c>
    </row>
    <row r="27" spans="1:4">
      <c r="A27" s="13" t="s">
        <v>148</v>
      </c>
      <c r="B27" s="13" t="s">
        <v>149</v>
      </c>
      <c r="C27" s="13" t="s">
        <v>150</v>
      </c>
      <c r="D27" s="13" t="s">
        <v>19</v>
      </c>
    </row>
    <row r="28" spans="1:4">
      <c r="A28" s="25" t="s">
        <v>151</v>
      </c>
      <c r="B28" s="25" t="s">
        <v>152</v>
      </c>
      <c r="C28" s="25" t="s">
        <v>153</v>
      </c>
      <c r="D28" s="25" t="s">
        <v>19</v>
      </c>
    </row>
    <row r="29" spans="1:4">
      <c r="A29" s="13" t="s">
        <v>154</v>
      </c>
      <c r="B29" s="13" t="s">
        <v>155</v>
      </c>
      <c r="C29" s="13" t="s">
        <v>156</v>
      </c>
      <c r="D29" s="13" t="s">
        <v>19</v>
      </c>
    </row>
    <row r="30" spans="1:4">
      <c r="A30" s="25" t="s">
        <v>157</v>
      </c>
      <c r="B30" s="25" t="s">
        <v>158</v>
      </c>
      <c r="C30" s="25" t="s">
        <v>159</v>
      </c>
      <c r="D30" s="25" t="s">
        <v>160</v>
      </c>
    </row>
    <row r="31" spans="1:4">
      <c r="A31" s="13" t="s">
        <v>161</v>
      </c>
      <c r="B31" s="13" t="s">
        <v>162</v>
      </c>
      <c r="C31" s="13" t="s">
        <v>163</v>
      </c>
      <c r="D31" s="13" t="s">
        <v>160</v>
      </c>
    </row>
    <row r="32" spans="1:4">
      <c r="A32" s="25" t="s">
        <v>164</v>
      </c>
      <c r="B32" s="25" t="s">
        <v>165</v>
      </c>
      <c r="C32" s="25" t="s">
        <v>166</v>
      </c>
      <c r="D32" s="25" t="s">
        <v>24</v>
      </c>
    </row>
    <row r="33" spans="1:4">
      <c r="A33" s="13" t="s">
        <v>167</v>
      </c>
      <c r="B33" s="13" t="s">
        <v>168</v>
      </c>
      <c r="C33" s="13" t="s">
        <v>169</v>
      </c>
      <c r="D33" s="13" t="s">
        <v>24</v>
      </c>
    </row>
    <row r="34" spans="1:4">
      <c r="A34" s="25" t="s">
        <v>170</v>
      </c>
      <c r="B34" s="25" t="s">
        <v>171</v>
      </c>
      <c r="C34" s="25" t="s">
        <v>172</v>
      </c>
      <c r="D34" s="25" t="s">
        <v>24</v>
      </c>
    </row>
    <row r="35" spans="1:4">
      <c r="A35" s="13" t="s">
        <v>173</v>
      </c>
      <c r="B35" s="13" t="s">
        <v>174</v>
      </c>
      <c r="C35" s="13" t="s">
        <v>175</v>
      </c>
      <c r="D35" s="13" t="s">
        <v>24</v>
      </c>
    </row>
    <row r="36" spans="1:4">
      <c r="A36" s="25" t="s">
        <v>176</v>
      </c>
      <c r="B36" s="25" t="s">
        <v>177</v>
      </c>
      <c r="C36" s="25" t="s">
        <v>178</v>
      </c>
      <c r="D36" s="25" t="s">
        <v>29</v>
      </c>
    </row>
    <row r="37" spans="1:4">
      <c r="A37" s="13" t="s">
        <v>179</v>
      </c>
      <c r="B37" s="13" t="s">
        <v>180</v>
      </c>
      <c r="C37" s="13" t="s">
        <v>181</v>
      </c>
      <c r="D37" s="13" t="s">
        <v>34</v>
      </c>
    </row>
    <row r="38" spans="1:4">
      <c r="A38" s="25" t="s">
        <v>182</v>
      </c>
      <c r="B38" s="25" t="s">
        <v>183</v>
      </c>
      <c r="C38" s="25" t="s">
        <v>184</v>
      </c>
      <c r="D38" s="25" t="s">
        <v>34</v>
      </c>
    </row>
    <row r="39" spans="1:4" ht="27.6">
      <c r="A39" s="13" t="s">
        <v>185</v>
      </c>
      <c r="B39" s="13" t="s">
        <v>186</v>
      </c>
      <c r="C39" s="13" t="s">
        <v>187</v>
      </c>
      <c r="D39" s="13" t="s">
        <v>34</v>
      </c>
    </row>
    <row r="40" spans="1:4">
      <c r="A40" s="25" t="s">
        <v>188</v>
      </c>
      <c r="B40" s="25" t="s">
        <v>189</v>
      </c>
      <c r="C40" s="25" t="s">
        <v>190</v>
      </c>
      <c r="D40" s="25" t="s">
        <v>147</v>
      </c>
    </row>
  </sheetData>
  <sheetProtection algorithmName="SHA-512" hashValue="OBLFPQzIBX2mY/bxPc9bgl9zYUVPvJ71QlTfJjTm4BosdlL+IB5BBK2iwOYJ1ccmT/krpWZaeMQ1erS9Q1O55Q==" saltValue="lWK8RgJkSdFApSm2ceV2aw==" spinCount="100000" sheet="1" objects="1" scenarios="1" formatCells="0" formatColumns="0" formatRows="0" insertColumns="0" insertRows="0" sort="0" autoFilter="0" pivotTables="0"/>
  <mergeCells count="2">
    <mergeCell ref="A1:D1"/>
    <mergeCell ref="A2:D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26"/>
  <sheetViews>
    <sheetView workbookViewId="0">
      <selection activeCell="K12" sqref="K12"/>
    </sheetView>
  </sheetViews>
  <sheetFormatPr baseColWidth="10" defaultColWidth="8.796875" defaultRowHeight="13.8"/>
  <cols>
    <col min="1" max="1" width="12" style="2" customWidth="1"/>
    <col min="2" max="2" width="9" style="2" customWidth="1"/>
    <col min="3" max="3" width="13" style="2" customWidth="1"/>
    <col min="4" max="4" width="27" style="2" customWidth="1"/>
    <col min="5" max="5" width="18" style="2" customWidth="1"/>
    <col min="6" max="6" width="23" style="2" customWidth="1"/>
    <col min="7" max="8" width="12" style="2" customWidth="1"/>
    <col min="9" max="9" width="11" style="2" customWidth="1"/>
    <col min="10" max="10" width="12" style="2" customWidth="1"/>
    <col min="11" max="12" width="13" style="2" customWidth="1"/>
    <col min="13" max="13" width="11" style="2" customWidth="1"/>
    <col min="14" max="15" width="12" style="2" customWidth="1"/>
    <col min="16" max="16" width="13" style="2" customWidth="1"/>
    <col min="17" max="17" width="15" style="2" customWidth="1"/>
    <col min="18" max="20" width="14" style="2" customWidth="1"/>
    <col min="21" max="21" width="12" style="2" customWidth="1"/>
    <col min="22" max="22" width="9" style="2" customWidth="1"/>
    <col min="23" max="23" width="3" style="2" customWidth="1"/>
    <col min="24" max="24" width="20" style="2" customWidth="1"/>
    <col min="25" max="25" width="13" style="2" customWidth="1"/>
    <col min="26" max="16384" width="8.796875" style="2"/>
  </cols>
  <sheetData>
    <row r="1" spans="1:25" ht="25.65" customHeight="1">
      <c r="A1" s="1" t="s">
        <v>191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2.35" customHeight="1">
      <c r="A2" s="3" t="s">
        <v>192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4" spans="1:25" ht="14.4">
      <c r="A4" s="4" t="s">
        <v>193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 t="s">
        <v>194</v>
      </c>
      <c r="P4" s="4"/>
      <c r="Q4" s="4"/>
      <c r="R4" s="4"/>
      <c r="S4" s="4"/>
      <c r="T4" s="4"/>
      <c r="U4" s="4"/>
      <c r="V4" s="4"/>
      <c r="X4" s="4" t="s">
        <v>195</v>
      </c>
      <c r="Y4" s="4"/>
    </row>
    <row r="5" spans="1:25">
      <c r="X5" s="14" t="s">
        <v>196</v>
      </c>
      <c r="Y5" s="14" t="s">
        <v>188</v>
      </c>
    </row>
    <row r="6" spans="1:25" ht="36.75" customHeight="1">
      <c r="A6" s="14" t="s">
        <v>77</v>
      </c>
      <c r="B6" s="14" t="s">
        <v>197</v>
      </c>
      <c r="C6" s="14" t="s">
        <v>84</v>
      </c>
      <c r="D6" s="14" t="s">
        <v>88</v>
      </c>
      <c r="E6" s="14" t="s">
        <v>91</v>
      </c>
      <c r="F6" s="14" t="s">
        <v>95</v>
      </c>
      <c r="G6" s="14" t="s">
        <v>198</v>
      </c>
      <c r="H6" s="14" t="s">
        <v>199</v>
      </c>
      <c r="I6" s="14" t="s">
        <v>200</v>
      </c>
      <c r="J6" s="14" t="s">
        <v>201</v>
      </c>
      <c r="K6" s="14" t="s">
        <v>202</v>
      </c>
      <c r="L6" s="14" t="s">
        <v>203</v>
      </c>
      <c r="M6" s="14" t="s">
        <v>204</v>
      </c>
      <c r="N6" s="14" t="s">
        <v>205</v>
      </c>
      <c r="O6" s="14" t="s">
        <v>206</v>
      </c>
      <c r="P6" s="14" t="s">
        <v>207</v>
      </c>
      <c r="Q6" s="14" t="s">
        <v>208</v>
      </c>
      <c r="R6" s="14" t="s">
        <v>209</v>
      </c>
      <c r="S6" s="14" t="s">
        <v>210</v>
      </c>
      <c r="T6" s="14" t="s">
        <v>211</v>
      </c>
      <c r="U6" s="14" t="s">
        <v>212</v>
      </c>
      <c r="V6" s="14" t="s">
        <v>213</v>
      </c>
      <c r="X6" s="16" t="s">
        <v>214</v>
      </c>
      <c r="Y6" s="26">
        <v>0.45</v>
      </c>
    </row>
    <row r="7" spans="1:25">
      <c r="A7" s="18" t="s">
        <v>215</v>
      </c>
      <c r="B7" s="18">
        <v>30</v>
      </c>
      <c r="C7" s="18" t="s">
        <v>216</v>
      </c>
      <c r="D7" s="18" t="s">
        <v>217</v>
      </c>
      <c r="E7" s="18" t="s">
        <v>218</v>
      </c>
      <c r="F7" s="18" t="s">
        <v>219</v>
      </c>
      <c r="G7" s="27">
        <v>80</v>
      </c>
      <c r="H7" s="27">
        <v>40</v>
      </c>
      <c r="I7" s="27">
        <v>95</v>
      </c>
      <c r="J7" s="27">
        <v>25</v>
      </c>
      <c r="K7" s="28">
        <v>59.9</v>
      </c>
      <c r="L7" s="28">
        <v>36</v>
      </c>
      <c r="M7" s="27">
        <v>2</v>
      </c>
      <c r="N7" s="27">
        <v>8</v>
      </c>
      <c r="O7" s="29">
        <f t="shared" ref="O7:O26" si="0">IF($C7="","",$G7+$H7)</f>
        <v>120</v>
      </c>
      <c r="P7" s="30">
        <f t="shared" ref="P7:P26" si="1">IF($C7="","",IFERROR($I7/$G7,""))</f>
        <v>1.1875</v>
      </c>
      <c r="Q7" s="30">
        <f t="shared" ref="Q7:Q26" si="2">IF($C7="","",IFERROR($I7/$O7,""))</f>
        <v>0.79166666666666663</v>
      </c>
      <c r="R7" s="31">
        <f t="shared" ref="R7:R26" si="3">IF($C7="","",$I7*$K7)</f>
        <v>5690.5</v>
      </c>
      <c r="S7" s="31">
        <f t="shared" ref="S7:S26" si="4">IF($C7="","",$I7*$L7)</f>
        <v>3420</v>
      </c>
      <c r="T7" s="31">
        <f t="shared" ref="T7:T26" si="5">IF($C7="","",$R7-$S7)</f>
        <v>2270.5</v>
      </c>
      <c r="U7" s="29">
        <f t="shared" ref="U7:U26" si="6">IF($C7="","",$G7+$H7-$I7-$J7)</f>
        <v>0</v>
      </c>
      <c r="V7" s="29">
        <f>IF($C7="","",COUNTIF($R$7:$R$26,"&gt;"&amp;$R7)+COUNTIF($R$7:$R7,$R7))</f>
        <v>1</v>
      </c>
      <c r="X7" s="16" t="s">
        <v>220</v>
      </c>
      <c r="Y7" s="26">
        <v>0.7</v>
      </c>
    </row>
    <row r="8" spans="1:25">
      <c r="A8" s="18" t="s">
        <v>215</v>
      </c>
      <c r="B8" s="18">
        <v>30</v>
      </c>
      <c r="C8" s="18" t="s">
        <v>221</v>
      </c>
      <c r="D8" s="18" t="s">
        <v>222</v>
      </c>
      <c r="E8" s="18" t="s">
        <v>218</v>
      </c>
      <c r="F8" s="18" t="s">
        <v>219</v>
      </c>
      <c r="G8" s="27">
        <v>60</v>
      </c>
      <c r="H8" s="27">
        <v>20</v>
      </c>
      <c r="I8" s="27">
        <v>45</v>
      </c>
      <c r="J8" s="27">
        <v>35</v>
      </c>
      <c r="K8" s="28">
        <v>44.9</v>
      </c>
      <c r="L8" s="28">
        <v>27</v>
      </c>
      <c r="M8" s="27">
        <v>0</v>
      </c>
      <c r="N8" s="27">
        <v>0</v>
      </c>
      <c r="O8" s="29">
        <f t="shared" si="0"/>
        <v>80</v>
      </c>
      <c r="P8" s="30">
        <f t="shared" si="1"/>
        <v>0.75</v>
      </c>
      <c r="Q8" s="30">
        <f t="shared" si="2"/>
        <v>0.5625</v>
      </c>
      <c r="R8" s="31">
        <f t="shared" si="3"/>
        <v>2020.5</v>
      </c>
      <c r="S8" s="31">
        <f t="shared" si="4"/>
        <v>1215</v>
      </c>
      <c r="T8" s="31">
        <f t="shared" si="5"/>
        <v>805.5</v>
      </c>
      <c r="U8" s="29">
        <f t="shared" si="6"/>
        <v>0</v>
      </c>
      <c r="V8" s="29">
        <f>IF($C8="","",COUNTIF($R$7:$R$26,"&gt;"&amp;$R8)+COUNTIF($R$7:$R8,$R8))</f>
        <v>4</v>
      </c>
    </row>
    <row r="9" spans="1:25">
      <c r="A9" s="18" t="s">
        <v>215</v>
      </c>
      <c r="B9" s="18">
        <v>30</v>
      </c>
      <c r="C9" s="18" t="s">
        <v>223</v>
      </c>
      <c r="D9" s="18" t="s">
        <v>224</v>
      </c>
      <c r="E9" s="18" t="s">
        <v>225</v>
      </c>
      <c r="F9" s="18" t="s">
        <v>226</v>
      </c>
      <c r="G9" s="27">
        <v>100</v>
      </c>
      <c r="H9" s="27">
        <v>80</v>
      </c>
      <c r="I9" s="27">
        <v>150</v>
      </c>
      <c r="J9" s="27">
        <v>30</v>
      </c>
      <c r="K9" s="28">
        <v>24.9</v>
      </c>
      <c r="L9" s="28">
        <v>12</v>
      </c>
      <c r="M9" s="27">
        <v>1</v>
      </c>
      <c r="N9" s="27">
        <v>12</v>
      </c>
      <c r="O9" s="29">
        <f t="shared" si="0"/>
        <v>180</v>
      </c>
      <c r="P9" s="30">
        <f t="shared" si="1"/>
        <v>1.5</v>
      </c>
      <c r="Q9" s="30">
        <f t="shared" si="2"/>
        <v>0.83333333333333337</v>
      </c>
      <c r="R9" s="31">
        <f t="shared" si="3"/>
        <v>3735</v>
      </c>
      <c r="S9" s="31">
        <f t="shared" si="4"/>
        <v>1800</v>
      </c>
      <c r="T9" s="31">
        <f t="shared" si="5"/>
        <v>1935</v>
      </c>
      <c r="U9" s="29">
        <f t="shared" si="6"/>
        <v>0</v>
      </c>
      <c r="V9" s="29">
        <f>IF($C9="","",COUNTIF($R$7:$R$26,"&gt;"&amp;$R9)+COUNTIF($R$7:$R9,$R9))</f>
        <v>2</v>
      </c>
      <c r="X9" s="5" t="s">
        <v>227</v>
      </c>
      <c r="Y9" s="7"/>
    </row>
    <row r="10" spans="1:25">
      <c r="A10" s="18" t="s">
        <v>215</v>
      </c>
      <c r="B10" s="18">
        <v>30</v>
      </c>
      <c r="C10" s="18" t="s">
        <v>228</v>
      </c>
      <c r="D10" s="18" t="s">
        <v>229</v>
      </c>
      <c r="E10" s="18" t="s">
        <v>230</v>
      </c>
      <c r="F10" s="18" t="s">
        <v>226</v>
      </c>
      <c r="G10" s="27">
        <v>120</v>
      </c>
      <c r="H10" s="27">
        <v>0</v>
      </c>
      <c r="I10" s="27">
        <v>38</v>
      </c>
      <c r="J10" s="27">
        <v>82</v>
      </c>
      <c r="K10" s="28">
        <v>14.9</v>
      </c>
      <c r="L10" s="28">
        <v>7</v>
      </c>
      <c r="M10" s="27">
        <v>0</v>
      </c>
      <c r="N10" s="27">
        <v>0</v>
      </c>
      <c r="O10" s="29">
        <f t="shared" si="0"/>
        <v>120</v>
      </c>
      <c r="P10" s="30">
        <f t="shared" si="1"/>
        <v>0.31666666666666665</v>
      </c>
      <c r="Q10" s="30">
        <f t="shared" si="2"/>
        <v>0.31666666666666665</v>
      </c>
      <c r="R10" s="31">
        <f t="shared" si="3"/>
        <v>566.20000000000005</v>
      </c>
      <c r="S10" s="31">
        <f t="shared" si="4"/>
        <v>266</v>
      </c>
      <c r="T10" s="31">
        <f t="shared" si="5"/>
        <v>300.20000000000005</v>
      </c>
      <c r="U10" s="29">
        <f t="shared" si="6"/>
        <v>0</v>
      </c>
      <c r="V10" s="29">
        <f>IF($C10="","",COUNTIF($R$7:$R$26,"&gt;"&amp;$R10)+COUNTIF($R$7:$R10,$R10))</f>
        <v>7</v>
      </c>
      <c r="X10" s="19"/>
      <c r="Y10" s="21"/>
    </row>
    <row r="11" spans="1:25">
      <c r="A11" s="18" t="s">
        <v>215</v>
      </c>
      <c r="B11" s="18">
        <v>30</v>
      </c>
      <c r="C11" s="18" t="s">
        <v>231</v>
      </c>
      <c r="D11" s="18" t="s">
        <v>232</v>
      </c>
      <c r="E11" s="18" t="s">
        <v>225</v>
      </c>
      <c r="F11" s="18" t="s">
        <v>233</v>
      </c>
      <c r="G11" s="27">
        <v>70</v>
      </c>
      <c r="H11" s="27">
        <v>30</v>
      </c>
      <c r="I11" s="27">
        <v>85</v>
      </c>
      <c r="J11" s="27">
        <v>15</v>
      </c>
      <c r="K11" s="28">
        <v>29.9</v>
      </c>
      <c r="L11" s="28">
        <v>14</v>
      </c>
      <c r="M11" s="27">
        <v>3</v>
      </c>
      <c r="N11" s="27">
        <v>15</v>
      </c>
      <c r="O11" s="29">
        <f t="shared" si="0"/>
        <v>100</v>
      </c>
      <c r="P11" s="30">
        <f t="shared" si="1"/>
        <v>1.2142857142857142</v>
      </c>
      <c r="Q11" s="30">
        <f t="shared" si="2"/>
        <v>0.85</v>
      </c>
      <c r="R11" s="31">
        <f t="shared" si="3"/>
        <v>2541.5</v>
      </c>
      <c r="S11" s="31">
        <f t="shared" si="4"/>
        <v>1190</v>
      </c>
      <c r="T11" s="31">
        <f t="shared" si="5"/>
        <v>1351.5</v>
      </c>
      <c r="U11" s="29">
        <f t="shared" si="6"/>
        <v>0</v>
      </c>
      <c r="V11" s="29">
        <f>IF($C11="","",COUNTIF($R$7:$R$26,"&gt;"&amp;$R11)+COUNTIF($R$7:$R11,$R11))</f>
        <v>3</v>
      </c>
      <c r="X11" s="8"/>
      <c r="Y11" s="10"/>
    </row>
    <row r="12" spans="1:25">
      <c r="A12" s="18" t="s">
        <v>215</v>
      </c>
      <c r="B12" s="18">
        <v>30</v>
      </c>
      <c r="C12" s="18" t="s">
        <v>234</v>
      </c>
      <c r="D12" s="18" t="s">
        <v>235</v>
      </c>
      <c r="E12" s="18" t="s">
        <v>225</v>
      </c>
      <c r="F12" s="18" t="s">
        <v>233</v>
      </c>
      <c r="G12" s="27">
        <v>50</v>
      </c>
      <c r="H12" s="27">
        <v>20</v>
      </c>
      <c r="I12" s="27">
        <v>35</v>
      </c>
      <c r="J12" s="27">
        <v>35</v>
      </c>
      <c r="K12" s="28">
        <v>34.9</v>
      </c>
      <c r="L12" s="28">
        <v>18</v>
      </c>
      <c r="M12" s="27">
        <v>0</v>
      </c>
      <c r="N12" s="27">
        <v>0</v>
      </c>
      <c r="O12" s="29">
        <f t="shared" si="0"/>
        <v>70</v>
      </c>
      <c r="P12" s="30">
        <f t="shared" si="1"/>
        <v>0.7</v>
      </c>
      <c r="Q12" s="30">
        <f t="shared" si="2"/>
        <v>0.5</v>
      </c>
      <c r="R12" s="31">
        <f t="shared" si="3"/>
        <v>1221.5</v>
      </c>
      <c r="S12" s="31">
        <f t="shared" si="4"/>
        <v>630</v>
      </c>
      <c r="T12" s="31">
        <f t="shared" si="5"/>
        <v>591.5</v>
      </c>
      <c r="U12" s="29">
        <f t="shared" si="6"/>
        <v>0</v>
      </c>
      <c r="V12" s="29">
        <f>IF($C12="","",COUNTIF($R$7:$R$26,"&gt;"&amp;$R12)+COUNTIF($R$7:$R12,$R12))</f>
        <v>6</v>
      </c>
    </row>
    <row r="13" spans="1:25">
      <c r="A13" s="18" t="s">
        <v>215</v>
      </c>
      <c r="B13" s="18">
        <v>30</v>
      </c>
      <c r="C13" s="18" t="s">
        <v>236</v>
      </c>
      <c r="D13" s="18" t="s">
        <v>237</v>
      </c>
      <c r="E13" s="18" t="s">
        <v>225</v>
      </c>
      <c r="F13" s="18" t="s">
        <v>238</v>
      </c>
      <c r="G13" s="27">
        <v>40</v>
      </c>
      <c r="H13" s="27">
        <v>0</v>
      </c>
      <c r="I13" s="27">
        <v>12</v>
      </c>
      <c r="J13" s="27">
        <v>28</v>
      </c>
      <c r="K13" s="28">
        <v>27.9</v>
      </c>
      <c r="L13" s="28">
        <v>16</v>
      </c>
      <c r="M13" s="27">
        <v>0</v>
      </c>
      <c r="N13" s="27">
        <v>0</v>
      </c>
      <c r="O13" s="29">
        <f t="shared" si="0"/>
        <v>40</v>
      </c>
      <c r="P13" s="30">
        <f t="shared" si="1"/>
        <v>0.3</v>
      </c>
      <c r="Q13" s="30">
        <f t="shared" si="2"/>
        <v>0.3</v>
      </c>
      <c r="R13" s="31">
        <f t="shared" si="3"/>
        <v>334.79999999999995</v>
      </c>
      <c r="S13" s="31">
        <f t="shared" si="4"/>
        <v>192</v>
      </c>
      <c r="T13" s="31">
        <f t="shared" si="5"/>
        <v>142.79999999999995</v>
      </c>
      <c r="U13" s="29">
        <f t="shared" si="6"/>
        <v>0</v>
      </c>
      <c r="V13" s="29">
        <f>IF($C13="","",COUNTIF($R$7:$R$26,"&gt;"&amp;$R13)+COUNTIF($R$7:$R13,$R13))</f>
        <v>8</v>
      </c>
      <c r="X13" s="5" t="s">
        <v>239</v>
      </c>
      <c r="Y13" s="7"/>
    </row>
    <row r="14" spans="1:25">
      <c r="A14" s="18" t="s">
        <v>215</v>
      </c>
      <c r="B14" s="18">
        <v>30</v>
      </c>
      <c r="C14" s="18" t="s">
        <v>240</v>
      </c>
      <c r="D14" s="18" t="s">
        <v>241</v>
      </c>
      <c r="E14" s="18" t="s">
        <v>242</v>
      </c>
      <c r="F14" s="18" t="s">
        <v>219</v>
      </c>
      <c r="G14" s="27">
        <v>150</v>
      </c>
      <c r="H14" s="27">
        <v>100</v>
      </c>
      <c r="I14" s="27">
        <v>210</v>
      </c>
      <c r="J14" s="27">
        <v>40</v>
      </c>
      <c r="K14" s="28">
        <v>8.9</v>
      </c>
      <c r="L14" s="28">
        <v>3.2</v>
      </c>
      <c r="M14" s="27">
        <v>2</v>
      </c>
      <c r="N14" s="27"/>
      <c r="O14" s="29">
        <f t="shared" si="0"/>
        <v>250</v>
      </c>
      <c r="P14" s="30">
        <f t="shared" si="1"/>
        <v>1.4</v>
      </c>
      <c r="Q14" s="30">
        <f t="shared" si="2"/>
        <v>0.84</v>
      </c>
      <c r="R14" s="31">
        <f t="shared" si="3"/>
        <v>1869</v>
      </c>
      <c r="S14" s="31">
        <f t="shared" si="4"/>
        <v>672</v>
      </c>
      <c r="T14" s="31">
        <f t="shared" si="5"/>
        <v>1197</v>
      </c>
      <c r="U14" s="29">
        <f t="shared" si="6"/>
        <v>0</v>
      </c>
      <c r="V14" s="29">
        <f>IF($C14="","",COUNTIF($R$7:$R$26,"&gt;"&amp;$R14)+COUNTIF($R$7:$R14,$R14))</f>
        <v>5</v>
      </c>
      <c r="X14" s="19"/>
      <c r="Y14" s="21"/>
    </row>
    <row r="15" spans="1:25">
      <c r="A15" s="18"/>
      <c r="B15" s="18"/>
      <c r="C15" s="18"/>
      <c r="D15" s="18"/>
      <c r="E15" s="18"/>
      <c r="F15" s="18"/>
      <c r="G15" s="27"/>
      <c r="H15" s="27"/>
      <c r="I15" s="27"/>
      <c r="J15" s="27"/>
      <c r="K15" s="28"/>
      <c r="L15" s="28"/>
      <c r="M15" s="27"/>
      <c r="N15" s="27"/>
      <c r="O15" s="29" t="str">
        <f t="shared" si="0"/>
        <v/>
      </c>
      <c r="P15" s="30" t="str">
        <f t="shared" si="1"/>
        <v/>
      </c>
      <c r="Q15" s="30" t="str">
        <f t="shared" si="2"/>
        <v/>
      </c>
      <c r="R15" s="31" t="str">
        <f t="shared" si="3"/>
        <v/>
      </c>
      <c r="S15" s="31" t="str">
        <f t="shared" si="4"/>
        <v/>
      </c>
      <c r="T15" s="31" t="str">
        <f t="shared" si="5"/>
        <v/>
      </c>
      <c r="U15" s="29" t="str">
        <f t="shared" si="6"/>
        <v/>
      </c>
      <c r="V15" s="29" t="str">
        <f>IF($C15="","",COUNTIF($R$7:$R$26,"&gt;"&amp;$R15)+COUNTIF($R$7:$R15,$R15))</f>
        <v/>
      </c>
      <c r="X15" s="19"/>
      <c r="Y15" s="21"/>
    </row>
    <row r="16" spans="1:25">
      <c r="A16" s="18"/>
      <c r="B16" s="18"/>
      <c r="C16" s="18"/>
      <c r="D16" s="18"/>
      <c r="E16" s="18"/>
      <c r="F16" s="18"/>
      <c r="G16" s="27"/>
      <c r="H16" s="27"/>
      <c r="I16" s="27"/>
      <c r="J16" s="27"/>
      <c r="K16" s="28"/>
      <c r="L16" s="28"/>
      <c r="M16" s="27"/>
      <c r="N16" s="27"/>
      <c r="O16" s="29" t="str">
        <f t="shared" si="0"/>
        <v/>
      </c>
      <c r="P16" s="30" t="str">
        <f t="shared" si="1"/>
        <v/>
      </c>
      <c r="Q16" s="30" t="str">
        <f t="shared" si="2"/>
        <v/>
      </c>
      <c r="R16" s="31" t="str">
        <f t="shared" si="3"/>
        <v/>
      </c>
      <c r="S16" s="31" t="str">
        <f t="shared" si="4"/>
        <v/>
      </c>
      <c r="T16" s="31" t="str">
        <f t="shared" si="5"/>
        <v/>
      </c>
      <c r="U16" s="29" t="str">
        <f t="shared" si="6"/>
        <v/>
      </c>
      <c r="V16" s="29" t="str">
        <f>IF($C16="","",COUNTIF($R$7:$R$26,"&gt;"&amp;$R16)+COUNTIF($R$7:$R16,$R16))</f>
        <v/>
      </c>
      <c r="X16" s="19"/>
      <c r="Y16" s="21"/>
    </row>
    <row r="17" spans="1:25">
      <c r="A17" s="18"/>
      <c r="B17" s="18"/>
      <c r="C17" s="18"/>
      <c r="D17" s="18"/>
      <c r="E17" s="18"/>
      <c r="F17" s="18"/>
      <c r="G17" s="27"/>
      <c r="H17" s="27"/>
      <c r="I17" s="27"/>
      <c r="J17" s="27"/>
      <c r="K17" s="28"/>
      <c r="L17" s="28"/>
      <c r="M17" s="27"/>
      <c r="N17" s="27"/>
      <c r="O17" s="29" t="str">
        <f t="shared" si="0"/>
        <v/>
      </c>
      <c r="P17" s="30" t="str">
        <f t="shared" si="1"/>
        <v/>
      </c>
      <c r="Q17" s="30" t="str">
        <f t="shared" si="2"/>
        <v/>
      </c>
      <c r="R17" s="31" t="str">
        <f t="shared" si="3"/>
        <v/>
      </c>
      <c r="S17" s="31" t="str">
        <f t="shared" si="4"/>
        <v/>
      </c>
      <c r="T17" s="31" t="str">
        <f t="shared" si="5"/>
        <v/>
      </c>
      <c r="U17" s="29" t="str">
        <f t="shared" si="6"/>
        <v/>
      </c>
      <c r="V17" s="29" t="str">
        <f>IF($C17="","",COUNTIF($R$7:$R$26,"&gt;"&amp;$R17)+COUNTIF($R$7:$R17,$R17))</f>
        <v/>
      </c>
      <c r="X17" s="8"/>
      <c r="Y17" s="10"/>
    </row>
    <row r="18" spans="1:25">
      <c r="A18" s="18"/>
      <c r="B18" s="18"/>
      <c r="C18" s="18"/>
      <c r="D18" s="18"/>
      <c r="E18" s="18"/>
      <c r="F18" s="18"/>
      <c r="G18" s="27"/>
      <c r="H18" s="27"/>
      <c r="I18" s="27"/>
      <c r="J18" s="27"/>
      <c r="K18" s="28"/>
      <c r="L18" s="28"/>
      <c r="M18" s="27"/>
      <c r="N18" s="27"/>
      <c r="O18" s="29" t="str">
        <f t="shared" si="0"/>
        <v/>
      </c>
      <c r="P18" s="30" t="str">
        <f t="shared" si="1"/>
        <v/>
      </c>
      <c r="Q18" s="30" t="str">
        <f t="shared" si="2"/>
        <v/>
      </c>
      <c r="R18" s="31" t="str">
        <f t="shared" si="3"/>
        <v/>
      </c>
      <c r="S18" s="31" t="str">
        <f t="shared" si="4"/>
        <v/>
      </c>
      <c r="T18" s="31" t="str">
        <f t="shared" si="5"/>
        <v/>
      </c>
      <c r="U18" s="29" t="str">
        <f t="shared" si="6"/>
        <v/>
      </c>
      <c r="V18" s="29" t="str">
        <f>IF($C18="","",COUNTIF($R$7:$R$26,"&gt;"&amp;$R18)+COUNTIF($R$7:$R18,$R18))</f>
        <v/>
      </c>
    </row>
    <row r="19" spans="1:25">
      <c r="A19" s="18"/>
      <c r="B19" s="18"/>
      <c r="C19" s="18"/>
      <c r="D19" s="18"/>
      <c r="E19" s="18"/>
      <c r="F19" s="18"/>
      <c r="G19" s="27"/>
      <c r="H19" s="27"/>
      <c r="I19" s="27"/>
      <c r="J19" s="27"/>
      <c r="K19" s="28"/>
      <c r="L19" s="28"/>
      <c r="M19" s="27"/>
      <c r="N19" s="27"/>
      <c r="O19" s="29" t="str">
        <f t="shared" si="0"/>
        <v/>
      </c>
      <c r="P19" s="30" t="str">
        <f t="shared" si="1"/>
        <v/>
      </c>
      <c r="Q19" s="30" t="str">
        <f t="shared" si="2"/>
        <v/>
      </c>
      <c r="R19" s="31" t="str">
        <f t="shared" si="3"/>
        <v/>
      </c>
      <c r="S19" s="31" t="str">
        <f t="shared" si="4"/>
        <v/>
      </c>
      <c r="T19" s="31" t="str">
        <f t="shared" si="5"/>
        <v/>
      </c>
      <c r="U19" s="29" t="str">
        <f t="shared" si="6"/>
        <v/>
      </c>
      <c r="V19" s="29" t="str">
        <f>IF($C19="","",COUNTIF($R$7:$R$26,"&gt;"&amp;$R19)+COUNTIF($R$7:$R19,$R19))</f>
        <v/>
      </c>
    </row>
    <row r="20" spans="1:25">
      <c r="A20" s="18"/>
      <c r="B20" s="18"/>
      <c r="C20" s="18"/>
      <c r="D20" s="18"/>
      <c r="E20" s="18"/>
      <c r="F20" s="18"/>
      <c r="G20" s="27"/>
      <c r="H20" s="27"/>
      <c r="I20" s="27"/>
      <c r="J20" s="27"/>
      <c r="K20" s="28"/>
      <c r="L20" s="28"/>
      <c r="M20" s="27"/>
      <c r="N20" s="27"/>
      <c r="O20" s="29" t="str">
        <f t="shared" si="0"/>
        <v/>
      </c>
      <c r="P20" s="30" t="str">
        <f t="shared" si="1"/>
        <v/>
      </c>
      <c r="Q20" s="30" t="str">
        <f t="shared" si="2"/>
        <v/>
      </c>
      <c r="R20" s="31" t="str">
        <f t="shared" si="3"/>
        <v/>
      </c>
      <c r="S20" s="31" t="str">
        <f t="shared" si="4"/>
        <v/>
      </c>
      <c r="T20" s="31" t="str">
        <f t="shared" si="5"/>
        <v/>
      </c>
      <c r="U20" s="29" t="str">
        <f t="shared" si="6"/>
        <v/>
      </c>
      <c r="V20" s="29" t="str">
        <f>IF($C20="","",COUNTIF($R$7:$R$26,"&gt;"&amp;$R20)+COUNTIF($R$7:$R20,$R20))</f>
        <v/>
      </c>
    </row>
    <row r="21" spans="1:25">
      <c r="A21" s="18"/>
      <c r="B21" s="18"/>
      <c r="C21" s="18"/>
      <c r="D21" s="18"/>
      <c r="E21" s="18"/>
      <c r="F21" s="18"/>
      <c r="G21" s="27"/>
      <c r="H21" s="27"/>
      <c r="I21" s="27"/>
      <c r="J21" s="27"/>
      <c r="K21" s="28"/>
      <c r="L21" s="28"/>
      <c r="M21" s="27"/>
      <c r="N21" s="27"/>
      <c r="O21" s="29" t="str">
        <f t="shared" si="0"/>
        <v/>
      </c>
      <c r="P21" s="30" t="str">
        <f t="shared" si="1"/>
        <v/>
      </c>
      <c r="Q21" s="30" t="str">
        <f t="shared" si="2"/>
        <v/>
      </c>
      <c r="R21" s="31" t="str">
        <f t="shared" si="3"/>
        <v/>
      </c>
      <c r="S21" s="31" t="str">
        <f t="shared" si="4"/>
        <v/>
      </c>
      <c r="T21" s="31" t="str">
        <f t="shared" si="5"/>
        <v/>
      </c>
      <c r="U21" s="29" t="str">
        <f t="shared" si="6"/>
        <v/>
      </c>
      <c r="V21" s="29" t="str">
        <f>IF($C21="","",COUNTIF($R$7:$R$26,"&gt;"&amp;$R21)+COUNTIF($R$7:$R21,$R21))</f>
        <v/>
      </c>
    </row>
    <row r="22" spans="1:25">
      <c r="A22" s="18"/>
      <c r="B22" s="18"/>
      <c r="C22" s="18"/>
      <c r="D22" s="18"/>
      <c r="E22" s="18"/>
      <c r="F22" s="18"/>
      <c r="G22" s="27"/>
      <c r="H22" s="27"/>
      <c r="I22" s="27"/>
      <c r="J22" s="27"/>
      <c r="K22" s="28"/>
      <c r="L22" s="28"/>
      <c r="M22" s="27"/>
      <c r="N22" s="27"/>
      <c r="O22" s="29" t="str">
        <f t="shared" si="0"/>
        <v/>
      </c>
      <c r="P22" s="30" t="str">
        <f t="shared" si="1"/>
        <v/>
      </c>
      <c r="Q22" s="30" t="str">
        <f t="shared" si="2"/>
        <v/>
      </c>
      <c r="R22" s="31" t="str">
        <f t="shared" si="3"/>
        <v/>
      </c>
      <c r="S22" s="31" t="str">
        <f t="shared" si="4"/>
        <v/>
      </c>
      <c r="T22" s="31" t="str">
        <f t="shared" si="5"/>
        <v/>
      </c>
      <c r="U22" s="29" t="str">
        <f t="shared" si="6"/>
        <v/>
      </c>
      <c r="V22" s="29" t="str">
        <f>IF($C22="","",COUNTIF($R$7:$R$26,"&gt;"&amp;$R22)+COUNTIF($R$7:$R22,$R22))</f>
        <v/>
      </c>
    </row>
    <row r="23" spans="1:25">
      <c r="A23" s="18"/>
      <c r="B23" s="18"/>
      <c r="C23" s="18"/>
      <c r="D23" s="18"/>
      <c r="E23" s="18"/>
      <c r="F23" s="18"/>
      <c r="G23" s="27"/>
      <c r="H23" s="27"/>
      <c r="I23" s="27"/>
      <c r="J23" s="27"/>
      <c r="K23" s="28"/>
      <c r="L23" s="28"/>
      <c r="M23" s="27"/>
      <c r="N23" s="27"/>
      <c r="O23" s="29" t="str">
        <f t="shared" si="0"/>
        <v/>
      </c>
      <c r="P23" s="30" t="str">
        <f t="shared" si="1"/>
        <v/>
      </c>
      <c r="Q23" s="30" t="str">
        <f t="shared" si="2"/>
        <v/>
      </c>
      <c r="R23" s="31" t="str">
        <f t="shared" si="3"/>
        <v/>
      </c>
      <c r="S23" s="31" t="str">
        <f t="shared" si="4"/>
        <v/>
      </c>
      <c r="T23" s="31" t="str">
        <f t="shared" si="5"/>
        <v/>
      </c>
      <c r="U23" s="29" t="str">
        <f t="shared" si="6"/>
        <v/>
      </c>
      <c r="V23" s="29" t="str">
        <f>IF($C23="","",COUNTIF($R$7:$R$26,"&gt;"&amp;$R23)+COUNTIF($R$7:$R23,$R23))</f>
        <v/>
      </c>
    </row>
    <row r="24" spans="1:25">
      <c r="A24" s="18"/>
      <c r="B24" s="18"/>
      <c r="C24" s="18"/>
      <c r="D24" s="18"/>
      <c r="E24" s="18"/>
      <c r="F24" s="18"/>
      <c r="G24" s="27"/>
      <c r="H24" s="27"/>
      <c r="I24" s="27"/>
      <c r="J24" s="27"/>
      <c r="K24" s="28"/>
      <c r="L24" s="28"/>
      <c r="M24" s="27"/>
      <c r="N24" s="27"/>
      <c r="O24" s="29" t="str">
        <f t="shared" si="0"/>
        <v/>
      </c>
      <c r="P24" s="30" t="str">
        <f t="shared" si="1"/>
        <v/>
      </c>
      <c r="Q24" s="30" t="str">
        <f t="shared" si="2"/>
        <v/>
      </c>
      <c r="R24" s="31" t="str">
        <f t="shared" si="3"/>
        <v/>
      </c>
      <c r="S24" s="31" t="str">
        <f t="shared" si="4"/>
        <v/>
      </c>
      <c r="T24" s="31" t="str">
        <f t="shared" si="5"/>
        <v/>
      </c>
      <c r="U24" s="29" t="str">
        <f t="shared" si="6"/>
        <v/>
      </c>
      <c r="V24" s="29" t="str">
        <f>IF($C24="","",COUNTIF($R$7:$R$26,"&gt;"&amp;$R24)+COUNTIF($R$7:$R24,$R24))</f>
        <v/>
      </c>
    </row>
    <row r="25" spans="1:25">
      <c r="A25" s="18"/>
      <c r="B25" s="18"/>
      <c r="C25" s="18"/>
      <c r="D25" s="18"/>
      <c r="E25" s="18"/>
      <c r="F25" s="18"/>
      <c r="G25" s="27"/>
      <c r="H25" s="27"/>
      <c r="I25" s="27"/>
      <c r="J25" s="27"/>
      <c r="K25" s="28"/>
      <c r="L25" s="28"/>
      <c r="M25" s="27"/>
      <c r="N25" s="27"/>
      <c r="O25" s="29" t="str">
        <f t="shared" si="0"/>
        <v/>
      </c>
      <c r="P25" s="30" t="str">
        <f t="shared" si="1"/>
        <v/>
      </c>
      <c r="Q25" s="30" t="str">
        <f t="shared" si="2"/>
        <v/>
      </c>
      <c r="R25" s="31" t="str">
        <f t="shared" si="3"/>
        <v/>
      </c>
      <c r="S25" s="31" t="str">
        <f t="shared" si="4"/>
        <v/>
      </c>
      <c r="T25" s="31" t="str">
        <f t="shared" si="5"/>
        <v/>
      </c>
      <c r="U25" s="29" t="str">
        <f t="shared" si="6"/>
        <v/>
      </c>
      <c r="V25" s="29" t="str">
        <f>IF($C25="","",COUNTIF($R$7:$R$26,"&gt;"&amp;$R25)+COUNTIF($R$7:$R25,$R25))</f>
        <v/>
      </c>
    </row>
    <row r="26" spans="1:25">
      <c r="A26" s="18"/>
      <c r="B26" s="18"/>
      <c r="C26" s="18"/>
      <c r="D26" s="18"/>
      <c r="E26" s="18"/>
      <c r="F26" s="18"/>
      <c r="G26" s="27"/>
      <c r="H26" s="27"/>
      <c r="I26" s="27"/>
      <c r="J26" s="27"/>
      <c r="K26" s="28"/>
      <c r="L26" s="28"/>
      <c r="M26" s="27"/>
      <c r="N26" s="27"/>
      <c r="O26" s="29" t="str">
        <f t="shared" si="0"/>
        <v/>
      </c>
      <c r="P26" s="30" t="str">
        <f t="shared" si="1"/>
        <v/>
      </c>
      <c r="Q26" s="30" t="str">
        <f t="shared" si="2"/>
        <v/>
      </c>
      <c r="R26" s="31" t="str">
        <f t="shared" si="3"/>
        <v/>
      </c>
      <c r="S26" s="31" t="str">
        <f t="shared" si="4"/>
        <v/>
      </c>
      <c r="T26" s="31" t="str">
        <f t="shared" si="5"/>
        <v/>
      </c>
      <c r="U26" s="29" t="str">
        <f t="shared" si="6"/>
        <v/>
      </c>
      <c r="V26" s="29" t="str">
        <f>IF($C26="","",COUNTIF($R$7:$R$26,"&gt;"&amp;$R26)+COUNTIF($R$7:$R26,$R26))</f>
        <v/>
      </c>
    </row>
  </sheetData>
  <mergeCells count="7">
    <mergeCell ref="X9:Y11"/>
    <mergeCell ref="X13:Y17"/>
    <mergeCell ref="A1:Y1"/>
    <mergeCell ref="A2:Y2"/>
    <mergeCell ref="A4:N4"/>
    <mergeCell ref="O4:V4"/>
    <mergeCell ref="X4:Y4"/>
  </mergeCells>
  <conditionalFormatting sqref="C7:C26">
    <cfRule type="expression" dxfId="9" priority="1">
      <formula>AND(C7&lt;&gt;"",COUNTIF($C$7:$C$26,C7)&gt;1)</formula>
    </cfRule>
  </conditionalFormatting>
  <conditionalFormatting sqref="M7:M26">
    <cfRule type="expression" dxfId="8" priority="2">
      <formula>AND($C7&lt;&gt;"",$M7&gt;$B7)</formula>
    </cfRule>
  </conditionalFormatting>
  <conditionalFormatting sqref="Q7:Q26">
    <cfRule type="expression" dxfId="7" priority="5">
      <formula>AND($Q7&lt;&gt;"",$Q7&lt;$Y$6)</formula>
    </cfRule>
    <cfRule type="expression" dxfId="6" priority="6">
      <formula>AND($Q7&gt;=$Y$6,$Q7&lt;$Y$7)</formula>
    </cfRule>
    <cfRule type="expression" dxfId="5" priority="7">
      <formula>AND($Q7&gt;=$Y$7)</formula>
    </cfRule>
  </conditionalFormatting>
  <conditionalFormatting sqref="U7:U26">
    <cfRule type="expression" dxfId="4" priority="3">
      <formula>AND($C7&lt;&gt;"",$U7&lt;&gt;0)</formula>
    </cfRule>
    <cfRule type="expression" dxfId="3" priority="4">
      <formula>AND($C7&lt;&gt;"",$U7=0)</formula>
    </cfRule>
  </conditionalFormatting>
  <dataValidations count="4">
    <dataValidation type="whole" allowBlank="1" showErrorMessage="1" errorTitle="Días no válidos" error="Escribe un número entero entre 1 y 366." sqref="B7:B26" xr:uid="{00000000-0002-0000-0200-000000000000}">
      <formula1>1</formula1>
      <formula2>366</formula2>
    </dataValidation>
    <dataValidation type="whole" allowBlank="1" showErrorMessage="1" errorTitle="Cantidad no válida" error="Escribe un número entero igual o mayor que cero." sqref="G7:J26 M7:N26" xr:uid="{00000000-0002-0000-0200-000001000000}">
      <formula1>0</formula1>
      <formula2>1000000</formula2>
    </dataValidation>
    <dataValidation type="decimal" allowBlank="1" showErrorMessage="1" errorTitle="Valor no válido" error="Escribe un valor igual o mayor que cero." sqref="K7:L26" xr:uid="{00000000-0002-0000-0200-000003000000}">
      <formula1>0</formula1>
      <formula2>1000000000</formula2>
    </dataValidation>
    <dataValidation type="decimal" showErrorMessage="1" errorTitle="Umbral no válido" error="Escribe un porcentaje entre 0% y 100%." sqref="Y6:Y7" xr:uid="{00000000-0002-0000-0200-000004000000}">
      <formula1>0</formula1>
      <formula2>1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8"/>
  <sheetViews>
    <sheetView workbookViewId="0">
      <selection activeCell="L10" sqref="L10"/>
    </sheetView>
  </sheetViews>
  <sheetFormatPr baseColWidth="10" defaultColWidth="8.796875" defaultRowHeight="13.8"/>
  <cols>
    <col min="1" max="1" width="9" style="2" customWidth="1"/>
    <col min="2" max="2" width="14" style="2" customWidth="1"/>
    <col min="3" max="3" width="29" style="2" customWidth="1"/>
    <col min="4" max="4" width="20" style="2" customWidth="1"/>
    <col min="5" max="5" width="15" style="2" customWidth="1"/>
    <col min="6" max="7" width="14" style="2" customWidth="1"/>
    <col min="8" max="8" width="10" style="2" customWidth="1"/>
    <col min="9" max="10" width="3" style="2" customWidth="1"/>
    <col min="11" max="16384" width="8.796875" style="2"/>
  </cols>
  <sheetData>
    <row r="1" spans="1:10" ht="25.65" customHeight="1">
      <c r="A1" s="42" t="s">
        <v>243</v>
      </c>
      <c r="B1" s="42"/>
      <c r="C1" s="42"/>
      <c r="D1" s="42"/>
      <c r="E1" s="42"/>
      <c r="F1" s="42"/>
      <c r="G1" s="42"/>
      <c r="H1" s="42"/>
      <c r="I1" s="42"/>
      <c r="J1" s="42"/>
    </row>
    <row r="2" spans="1:10">
      <c r="A2" s="43" t="s">
        <v>244</v>
      </c>
      <c r="B2" s="43"/>
      <c r="C2" s="43"/>
      <c r="D2" s="43"/>
      <c r="E2" s="43"/>
      <c r="F2" s="43"/>
      <c r="G2" s="43"/>
      <c r="H2" s="43"/>
      <c r="I2" s="43"/>
      <c r="J2" s="43"/>
    </row>
    <row r="3" spans="1:10">
      <c r="A3" s="44"/>
      <c r="B3" s="44"/>
      <c r="C3" s="44"/>
      <c r="D3" s="44"/>
      <c r="E3" s="44"/>
      <c r="F3" s="44"/>
      <c r="G3" s="44"/>
      <c r="H3" s="44"/>
      <c r="I3" s="44"/>
      <c r="J3" s="44"/>
    </row>
    <row r="4" spans="1:10">
      <c r="A4" s="45" t="s">
        <v>245</v>
      </c>
      <c r="B4" s="45" t="s">
        <v>246</v>
      </c>
      <c r="C4" s="44"/>
      <c r="D4" s="46" t="s">
        <v>247</v>
      </c>
      <c r="E4" s="47"/>
      <c r="F4" s="47"/>
      <c r="G4" s="47"/>
      <c r="H4" s="47"/>
      <c r="I4" s="47"/>
      <c r="J4" s="48"/>
    </row>
    <row r="5" spans="1:10">
      <c r="A5" s="49" t="s">
        <v>248</v>
      </c>
      <c r="B5" s="50">
        <v>0.8</v>
      </c>
      <c r="C5" s="44"/>
      <c r="D5" s="51"/>
      <c r="E5" s="52"/>
      <c r="F5" s="52"/>
      <c r="G5" s="52"/>
      <c r="H5" s="52"/>
      <c r="I5" s="52"/>
      <c r="J5" s="53"/>
    </row>
    <row r="6" spans="1:10">
      <c r="A6" s="49" t="s">
        <v>249</v>
      </c>
      <c r="B6" s="50">
        <v>0.95</v>
      </c>
      <c r="C6" s="44"/>
      <c r="D6" s="54"/>
      <c r="E6" s="55"/>
      <c r="F6" s="55"/>
      <c r="G6" s="55"/>
      <c r="H6" s="55"/>
      <c r="I6" s="55"/>
      <c r="J6" s="56"/>
    </row>
    <row r="7" spans="1:10">
      <c r="A7" s="44"/>
      <c r="B7" s="44"/>
      <c r="C7" s="44"/>
      <c r="D7" s="44"/>
      <c r="E7" s="44"/>
      <c r="F7" s="44"/>
      <c r="G7" s="44"/>
      <c r="H7" s="44"/>
      <c r="I7" s="44"/>
      <c r="J7" s="44"/>
    </row>
    <row r="8" spans="1:10" ht="33.6" customHeight="1">
      <c r="A8" s="45" t="s">
        <v>250</v>
      </c>
      <c r="B8" s="45" t="s">
        <v>84</v>
      </c>
      <c r="C8" s="45" t="s">
        <v>88</v>
      </c>
      <c r="D8" s="45" t="s">
        <v>91</v>
      </c>
      <c r="E8" s="45" t="s">
        <v>251</v>
      </c>
      <c r="F8" s="45" t="s">
        <v>148</v>
      </c>
      <c r="G8" s="45" t="s">
        <v>252</v>
      </c>
      <c r="H8" s="45" t="s">
        <v>253</v>
      </c>
      <c r="I8" s="44"/>
      <c r="J8" s="44"/>
    </row>
    <row r="9" spans="1:10">
      <c r="A9" s="57">
        <f>IF(1&lt;=COUNT('KPI 1 - Sell Through'!$R$7:$R$26),1,"")</f>
        <v>1</v>
      </c>
      <c r="B9" s="57" t="str">
        <f>IF($A9="","",INDEX('KPI 1 - Sell Through'!$C$7:$C$26,MATCH($A9,'KPI 1 - Sell Through'!$V$7:$V$26,0)))</f>
        <v>HOG-001</v>
      </c>
      <c r="C9" s="57" t="str">
        <f>IF($A9="","",INDEX('KPI 1 - Sell Through'!$D$7:$D$26,MATCH($A9,'KPI 1 - Sell Through'!$V$7:$V$26,0)))</f>
        <v>Cafetera compacta</v>
      </c>
      <c r="D9" s="57" t="str">
        <f>IF($A9="","",INDEX('KPI 1 - Sell Through'!$E$7:$E$26,MATCH($A9,'KPI 1 - Sell Through'!$V$7:$V$26,0)))</f>
        <v>Electrodomésticos</v>
      </c>
      <c r="E9" s="58">
        <f>IF($A9="","",INDEX('KPI 1 - Sell Through'!$R$7:$R$26,MATCH($A9,'KPI 1 - Sell Through'!$V$7:$V$26,0)))</f>
        <v>5690.5</v>
      </c>
      <c r="F9" s="59">
        <f t="shared" ref="F9:F28" si="0">IF($E9="","",IFERROR($E9/SUM($E$9:$E$28),0))</f>
        <v>0.31650814839535013</v>
      </c>
      <c r="G9" s="59">
        <f>IF($F9="","",SUM($F$9:$F9))</f>
        <v>0.31650814839535013</v>
      </c>
      <c r="H9" s="57" t="str">
        <f t="shared" ref="H9:H28" si="1">IF($G9="","",IF($G9-$F9&lt;$B$5,"A",IF($G9&lt;=$B$6,"B","C")))</f>
        <v>A</v>
      </c>
      <c r="I9" s="44"/>
      <c r="J9" s="44"/>
    </row>
    <row r="10" spans="1:10">
      <c r="A10" s="60">
        <f>IF(2&lt;=COUNT('KPI 1 - Sell Through'!$R$7:$R$26),2,"")</f>
        <v>2</v>
      </c>
      <c r="B10" s="60" t="str">
        <f>IF($A10="","",INDEX('KPI 1 - Sell Through'!$C$7:$C$26,MATCH($A10,'KPI 1 - Sell Through'!$V$7:$V$26,0)))</f>
        <v>COC-001</v>
      </c>
      <c r="C10" s="60" t="str">
        <f>IF($A10="","",INDEX('KPI 1 - Sell Through'!$D$7:$D$26,MATCH($A10,'KPI 1 - Sell Through'!$V$7:$V$26,0)))</f>
        <v>Set de recipientes x10</v>
      </c>
      <c r="D10" s="60" t="str">
        <f>IF($A10="","",INDEX('KPI 1 - Sell Through'!$E$7:$E$26,MATCH($A10,'KPI 1 - Sell Through'!$V$7:$V$26,0)))</f>
        <v>Cocina</v>
      </c>
      <c r="E10" s="61">
        <f>IF($A10="","",INDEX('KPI 1 - Sell Through'!$R$7:$R$26,MATCH($A10,'KPI 1 - Sell Through'!$V$7:$V$26,0)))</f>
        <v>3735</v>
      </c>
      <c r="F10" s="62">
        <f t="shared" si="0"/>
        <v>0.20774236609377608</v>
      </c>
      <c r="G10" s="62">
        <f>IF($F10="","",SUM($F$9:$F10))</f>
        <v>0.52425051448912618</v>
      </c>
      <c r="H10" s="60" t="str">
        <f t="shared" si="1"/>
        <v>A</v>
      </c>
      <c r="I10" s="44"/>
      <c r="J10" s="44"/>
    </row>
    <row r="11" spans="1:10">
      <c r="A11" s="57">
        <f>IF(3&lt;=COUNT('KPI 1 - Sell Through'!$R$7:$R$26),3,"")</f>
        <v>3</v>
      </c>
      <c r="B11" s="57" t="str">
        <f>IF($A11="","",INDEX('KPI 1 - Sell Through'!$C$7:$C$26,MATCH($A11,'KPI 1 - Sell Through'!$V$7:$V$26,0)))</f>
        <v>COC-002</v>
      </c>
      <c r="C11" s="57" t="str">
        <f>IF($A11="","",INDEX('KPI 1 - Sell Through'!$D$7:$D$26,MATCH($A11,'KPI 1 - Sell Through'!$V$7:$V$26,0)))</f>
        <v>Termo de acero 750 ml</v>
      </c>
      <c r="D11" s="57" t="str">
        <f>IF($A11="","",INDEX('KPI 1 - Sell Through'!$E$7:$E$26,MATCH($A11,'KPI 1 - Sell Through'!$V$7:$V$26,0)))</f>
        <v>Cocina</v>
      </c>
      <c r="E11" s="58">
        <f>IF($A11="","",INDEX('KPI 1 - Sell Through'!$R$7:$R$26,MATCH($A11,'KPI 1 - Sell Through'!$V$7:$V$26,0)))</f>
        <v>2541.5</v>
      </c>
      <c r="F11" s="59">
        <f t="shared" si="0"/>
        <v>0.1413593637020969</v>
      </c>
      <c r="G11" s="59">
        <f>IF($F11="","",SUM($F$9:$F11))</f>
        <v>0.66560987819122308</v>
      </c>
      <c r="H11" s="57" t="str">
        <f t="shared" si="1"/>
        <v>A</v>
      </c>
      <c r="I11" s="44"/>
      <c r="J11" s="44"/>
    </row>
    <row r="12" spans="1:10">
      <c r="A12" s="60">
        <f>IF(4&lt;=COUNT('KPI 1 - Sell Through'!$R$7:$R$26),4,"")</f>
        <v>4</v>
      </c>
      <c r="B12" s="60" t="str">
        <f>IF($A12="","",INDEX('KPI 1 - Sell Through'!$C$7:$C$26,MATCH($A12,'KPI 1 - Sell Through'!$V$7:$V$26,0)))</f>
        <v>HOG-002</v>
      </c>
      <c r="C12" s="60" t="str">
        <f>IF($A12="","",INDEX('KPI 1 - Sell Through'!$D$7:$D$26,MATCH($A12,'KPI 1 - Sell Through'!$V$7:$V$26,0)))</f>
        <v>Licuadora 1,5 L</v>
      </c>
      <c r="D12" s="60" t="str">
        <f>IF($A12="","",INDEX('KPI 1 - Sell Through'!$E$7:$E$26,MATCH($A12,'KPI 1 - Sell Through'!$V$7:$V$26,0)))</f>
        <v>Electrodomésticos</v>
      </c>
      <c r="E12" s="61">
        <f>IF($A12="","",INDEX('KPI 1 - Sell Through'!$R$7:$R$26,MATCH($A12,'KPI 1 - Sell Through'!$V$7:$V$26,0)))</f>
        <v>2020.5</v>
      </c>
      <c r="F12" s="62">
        <f t="shared" si="0"/>
        <v>0.1123811112965126</v>
      </c>
      <c r="G12" s="62">
        <f>IF($F12="","",SUM($F$9:$F12))</f>
        <v>0.77799098948773571</v>
      </c>
      <c r="H12" s="60" t="str">
        <f t="shared" si="1"/>
        <v>A</v>
      </c>
      <c r="I12" s="44"/>
      <c r="J12" s="44"/>
    </row>
    <row r="13" spans="1:10">
      <c r="A13" s="57">
        <f>IF(5&lt;=COUNT('KPI 1 - Sell Through'!$R$7:$R$26),5,"")</f>
        <v>5</v>
      </c>
      <c r="B13" s="57" t="str">
        <f>IF($A13="","",INDEX('KPI 1 - Sell Through'!$C$7:$C$26,MATCH($A13,'KPI 1 - Sell Through'!$V$7:$V$26,0)))</f>
        <v>CAF-001</v>
      </c>
      <c r="C13" s="57" t="str">
        <f>IF($A13="","",INDEX('KPI 1 - Sell Through'!$D$7:$D$26,MATCH($A13,'KPI 1 - Sell Through'!$V$7:$V$26,0)))</f>
        <v>Filtros para cafetera x100</v>
      </c>
      <c r="D13" s="57" t="str">
        <f>IF($A13="","",INDEX('KPI 1 - Sell Through'!$E$7:$E$26,MATCH($A13,'KPI 1 - Sell Through'!$V$7:$V$26,0)))</f>
        <v>Consumibles</v>
      </c>
      <c r="E13" s="58">
        <f>IF($A13="","",INDEX('KPI 1 - Sell Through'!$R$7:$R$26,MATCH($A13,'KPI 1 - Sell Through'!$V$7:$V$26,0)))</f>
        <v>1869</v>
      </c>
      <c r="F13" s="59">
        <f t="shared" si="0"/>
        <v>0.10395461371600201</v>
      </c>
      <c r="G13" s="59">
        <f>IF($F13="","",SUM($F$9:$F13))</f>
        <v>0.88194560320373772</v>
      </c>
      <c r="H13" s="57" t="str">
        <f t="shared" si="1"/>
        <v>A</v>
      </c>
      <c r="I13" s="44"/>
      <c r="J13" s="44"/>
    </row>
    <row r="14" spans="1:10">
      <c r="A14" s="60">
        <f>IF(6&lt;=COUNT('KPI 1 - Sell Through'!$R$7:$R$26),6,"")</f>
        <v>6</v>
      </c>
      <c r="B14" s="60" t="str">
        <f>IF($A14="","",INDEX('KPI 1 - Sell Through'!$C$7:$C$26,MATCH($A14,'KPI 1 - Sell Through'!$V$7:$V$26,0)))</f>
        <v>COC-003</v>
      </c>
      <c r="C14" s="60" t="str">
        <f>IF($A14="","",INDEX('KPI 1 - Sell Through'!$D$7:$D$26,MATCH($A14,'KPI 1 - Sell Through'!$V$7:$V$26,0)))</f>
        <v>Sartén antiadherente 24 cm</v>
      </c>
      <c r="D14" s="60" t="str">
        <f>IF($A14="","",INDEX('KPI 1 - Sell Through'!$E$7:$E$26,MATCH($A14,'KPI 1 - Sell Through'!$V$7:$V$26,0)))</f>
        <v>Cocina</v>
      </c>
      <c r="E14" s="61">
        <f>IF($A14="","",INDEX('KPI 1 - Sell Through'!$R$7:$R$26,MATCH($A14,'KPI 1 - Sell Through'!$V$7:$V$26,0)))</f>
        <v>1221.5</v>
      </c>
      <c r="F14" s="62">
        <f t="shared" si="0"/>
        <v>6.7940374881806556E-2</v>
      </c>
      <c r="G14" s="62">
        <f>IF($F14="","",SUM($F$9:$F14))</f>
        <v>0.94988597808554431</v>
      </c>
      <c r="H14" s="60" t="str">
        <f t="shared" si="1"/>
        <v>B</v>
      </c>
      <c r="I14" s="44"/>
      <c r="J14" s="44"/>
    </row>
    <row r="15" spans="1:10">
      <c r="A15" s="57">
        <f>IF(7&lt;=COUNT('KPI 1 - Sell Through'!$R$7:$R$26),7,"")</f>
        <v>7</v>
      </c>
      <c r="B15" s="57" t="str">
        <f>IF($A15="","",INDEX('KPI 1 - Sell Through'!$C$7:$C$26,MATCH($A15,'KPI 1 - Sell Through'!$V$7:$V$26,0)))</f>
        <v>ORG-001</v>
      </c>
      <c r="C15" s="57" t="str">
        <f>IF($A15="","",INDEX('KPI 1 - Sell Through'!$D$7:$D$26,MATCH($A15,'KPI 1 - Sell Through'!$V$7:$V$26,0)))</f>
        <v>Organizador de cajón</v>
      </c>
      <c r="D15" s="57" t="str">
        <f>IF($A15="","",INDEX('KPI 1 - Sell Through'!$E$7:$E$26,MATCH($A15,'KPI 1 - Sell Through'!$V$7:$V$26,0)))</f>
        <v>Organización</v>
      </c>
      <c r="E15" s="58">
        <f>IF($A15="","",INDEX('KPI 1 - Sell Through'!$R$7:$R$26,MATCH($A15,'KPI 1 - Sell Through'!$V$7:$V$26,0)))</f>
        <v>566.20000000000005</v>
      </c>
      <c r="F15" s="59">
        <f t="shared" si="0"/>
        <v>3.1492296568218482E-2</v>
      </c>
      <c r="G15" s="59">
        <f>IF($F15="","",SUM($F$9:$F15))</f>
        <v>0.98137827465376282</v>
      </c>
      <c r="H15" s="57" t="str">
        <f t="shared" si="1"/>
        <v>C</v>
      </c>
      <c r="I15" s="44"/>
      <c r="J15" s="44"/>
    </row>
    <row r="16" spans="1:10">
      <c r="A16" s="60">
        <f>IF(8&lt;=COUNT('KPI 1 - Sell Through'!$R$7:$R$26),8,"")</f>
        <v>8</v>
      </c>
      <c r="B16" s="60" t="str">
        <f>IF($A16="","",INDEX('KPI 1 - Sell Through'!$C$7:$C$26,MATCH($A16,'KPI 1 - Sell Through'!$V$7:$V$26,0)))</f>
        <v>COC-004</v>
      </c>
      <c r="C16" s="60" t="str">
        <f>IF($A16="","",INDEX('KPI 1 - Sell Through'!$D$7:$D$26,MATCH($A16,'KPI 1 - Sell Through'!$V$7:$V$26,0)))</f>
        <v>Balanza digital de cocina</v>
      </c>
      <c r="D16" s="60" t="str">
        <f>IF($A16="","",INDEX('KPI 1 - Sell Through'!$E$7:$E$26,MATCH($A16,'KPI 1 - Sell Through'!$V$7:$V$26,0)))</f>
        <v>Cocina</v>
      </c>
      <c r="E16" s="61">
        <f>IF($A16="","",INDEX('KPI 1 - Sell Through'!$R$7:$R$26,MATCH($A16,'KPI 1 - Sell Through'!$V$7:$V$26,0)))</f>
        <v>334.79999999999995</v>
      </c>
      <c r="F16" s="62">
        <f t="shared" si="0"/>
        <v>1.8621725346237274E-2</v>
      </c>
      <c r="G16" s="62">
        <f>IF($F16="","",SUM($F$9:$F16))</f>
        <v>1</v>
      </c>
      <c r="H16" s="60" t="str">
        <f t="shared" si="1"/>
        <v>C</v>
      </c>
      <c r="I16" s="44"/>
      <c r="J16" s="44"/>
    </row>
    <row r="17" spans="1:10">
      <c r="A17" s="57" t="str">
        <f>IF(9&lt;=COUNT('KPI 1 - Sell Through'!$R$7:$R$26),9,"")</f>
        <v/>
      </c>
      <c r="B17" s="57" t="str">
        <f>IF($A17="","",INDEX('KPI 1 - Sell Through'!$C$7:$C$26,MATCH($A17,'KPI 1 - Sell Through'!$V$7:$V$26,0)))</f>
        <v/>
      </c>
      <c r="C17" s="57" t="str">
        <f>IF($A17="","",INDEX('KPI 1 - Sell Through'!$D$7:$D$26,MATCH($A17,'KPI 1 - Sell Through'!$V$7:$V$26,0)))</f>
        <v/>
      </c>
      <c r="D17" s="57" t="str">
        <f>IF($A17="","",INDEX('KPI 1 - Sell Through'!$E$7:$E$26,MATCH($A17,'KPI 1 - Sell Through'!$V$7:$V$26,0)))</f>
        <v/>
      </c>
      <c r="E17" s="58" t="str">
        <f>IF($A17="","",INDEX('KPI 1 - Sell Through'!$R$7:$R$26,MATCH($A17,'KPI 1 - Sell Through'!$V$7:$V$26,0)))</f>
        <v/>
      </c>
      <c r="F17" s="59" t="str">
        <f t="shared" si="0"/>
        <v/>
      </c>
      <c r="G17" s="59" t="str">
        <f>IF($F17="","",SUM($F$9:$F17))</f>
        <v/>
      </c>
      <c r="H17" s="57" t="str">
        <f t="shared" si="1"/>
        <v/>
      </c>
      <c r="I17" s="44"/>
      <c r="J17" s="44"/>
    </row>
    <row r="18" spans="1:10">
      <c r="A18" s="60" t="str">
        <f>IF(10&lt;=COUNT('KPI 1 - Sell Through'!$R$7:$R$26),10,"")</f>
        <v/>
      </c>
      <c r="B18" s="60" t="str">
        <f>IF($A18="","",INDEX('KPI 1 - Sell Through'!$C$7:$C$26,MATCH($A18,'KPI 1 - Sell Through'!$V$7:$V$26,0)))</f>
        <v/>
      </c>
      <c r="C18" s="60" t="str">
        <f>IF($A18="","",INDEX('KPI 1 - Sell Through'!$D$7:$D$26,MATCH($A18,'KPI 1 - Sell Through'!$V$7:$V$26,0)))</f>
        <v/>
      </c>
      <c r="D18" s="60" t="str">
        <f>IF($A18="","",INDEX('KPI 1 - Sell Through'!$E$7:$E$26,MATCH($A18,'KPI 1 - Sell Through'!$V$7:$V$26,0)))</f>
        <v/>
      </c>
      <c r="E18" s="61" t="str">
        <f>IF($A18="","",INDEX('KPI 1 - Sell Through'!$R$7:$R$26,MATCH($A18,'KPI 1 - Sell Through'!$V$7:$V$26,0)))</f>
        <v/>
      </c>
      <c r="F18" s="62" t="str">
        <f t="shared" si="0"/>
        <v/>
      </c>
      <c r="G18" s="62" t="str">
        <f>IF($F18="","",SUM($F$9:$F18))</f>
        <v/>
      </c>
      <c r="H18" s="60" t="str">
        <f t="shared" si="1"/>
        <v/>
      </c>
      <c r="I18" s="44"/>
      <c r="J18" s="44"/>
    </row>
    <row r="19" spans="1:10">
      <c r="A19" s="57" t="str">
        <f>IF(11&lt;=COUNT('KPI 1 - Sell Through'!$R$7:$R$26),11,"")</f>
        <v/>
      </c>
      <c r="B19" s="57" t="str">
        <f>IF($A19="","",INDEX('KPI 1 - Sell Through'!$C$7:$C$26,MATCH($A19,'KPI 1 - Sell Through'!$V$7:$V$26,0)))</f>
        <v/>
      </c>
      <c r="C19" s="57" t="str">
        <f>IF($A19="","",INDEX('KPI 1 - Sell Through'!$D$7:$D$26,MATCH($A19,'KPI 1 - Sell Through'!$V$7:$V$26,0)))</f>
        <v/>
      </c>
      <c r="D19" s="57" t="str">
        <f>IF($A19="","",INDEX('KPI 1 - Sell Through'!$E$7:$E$26,MATCH($A19,'KPI 1 - Sell Through'!$V$7:$V$26,0)))</f>
        <v/>
      </c>
      <c r="E19" s="58" t="str">
        <f>IF($A19="","",INDEX('KPI 1 - Sell Through'!$R$7:$R$26,MATCH($A19,'KPI 1 - Sell Through'!$V$7:$V$26,0)))</f>
        <v/>
      </c>
      <c r="F19" s="59" t="str">
        <f t="shared" si="0"/>
        <v/>
      </c>
      <c r="G19" s="59" t="str">
        <f>IF($F19="","",SUM($F$9:$F19))</f>
        <v/>
      </c>
      <c r="H19" s="57" t="str">
        <f t="shared" si="1"/>
        <v/>
      </c>
      <c r="I19" s="44"/>
      <c r="J19" s="44"/>
    </row>
    <row r="20" spans="1:10">
      <c r="A20" s="60" t="str">
        <f>IF(12&lt;=COUNT('KPI 1 - Sell Through'!$R$7:$R$26),12,"")</f>
        <v/>
      </c>
      <c r="B20" s="60" t="str">
        <f>IF($A20="","",INDEX('KPI 1 - Sell Through'!$C$7:$C$26,MATCH($A20,'KPI 1 - Sell Through'!$V$7:$V$26,0)))</f>
        <v/>
      </c>
      <c r="C20" s="60" t="str">
        <f>IF($A20="","",INDEX('KPI 1 - Sell Through'!$D$7:$D$26,MATCH($A20,'KPI 1 - Sell Through'!$V$7:$V$26,0)))</f>
        <v/>
      </c>
      <c r="D20" s="60" t="str">
        <f>IF($A20="","",INDEX('KPI 1 - Sell Through'!$E$7:$E$26,MATCH($A20,'KPI 1 - Sell Through'!$V$7:$V$26,0)))</f>
        <v/>
      </c>
      <c r="E20" s="61" t="str">
        <f>IF($A20="","",INDEX('KPI 1 - Sell Through'!$R$7:$R$26,MATCH($A20,'KPI 1 - Sell Through'!$V$7:$V$26,0)))</f>
        <v/>
      </c>
      <c r="F20" s="62" t="str">
        <f t="shared" si="0"/>
        <v/>
      </c>
      <c r="G20" s="62" t="str">
        <f>IF($F20="","",SUM($F$9:$F20))</f>
        <v/>
      </c>
      <c r="H20" s="60" t="str">
        <f t="shared" si="1"/>
        <v/>
      </c>
      <c r="I20" s="44"/>
      <c r="J20" s="44"/>
    </row>
    <row r="21" spans="1:10">
      <c r="A21" s="57" t="str">
        <f>IF(13&lt;=COUNT('KPI 1 - Sell Through'!$R$7:$R$26),13,"")</f>
        <v/>
      </c>
      <c r="B21" s="57" t="str">
        <f>IF($A21="","",INDEX('KPI 1 - Sell Through'!$C$7:$C$26,MATCH($A21,'KPI 1 - Sell Through'!$V$7:$V$26,0)))</f>
        <v/>
      </c>
      <c r="C21" s="57" t="str">
        <f>IF($A21="","",INDEX('KPI 1 - Sell Through'!$D$7:$D$26,MATCH($A21,'KPI 1 - Sell Through'!$V$7:$V$26,0)))</f>
        <v/>
      </c>
      <c r="D21" s="57" t="str">
        <f>IF($A21="","",INDEX('KPI 1 - Sell Through'!$E$7:$E$26,MATCH($A21,'KPI 1 - Sell Through'!$V$7:$V$26,0)))</f>
        <v/>
      </c>
      <c r="E21" s="58" t="str">
        <f>IF($A21="","",INDEX('KPI 1 - Sell Through'!$R$7:$R$26,MATCH($A21,'KPI 1 - Sell Through'!$V$7:$V$26,0)))</f>
        <v/>
      </c>
      <c r="F21" s="59" t="str">
        <f t="shared" si="0"/>
        <v/>
      </c>
      <c r="G21" s="59" t="str">
        <f>IF($F21="","",SUM($F$9:$F21))</f>
        <v/>
      </c>
      <c r="H21" s="57" t="str">
        <f t="shared" si="1"/>
        <v/>
      </c>
      <c r="I21" s="44"/>
      <c r="J21" s="44"/>
    </row>
    <row r="22" spans="1:10">
      <c r="A22" s="60" t="str">
        <f>IF(14&lt;=COUNT('KPI 1 - Sell Through'!$R$7:$R$26),14,"")</f>
        <v/>
      </c>
      <c r="B22" s="60" t="str">
        <f>IF($A22="","",INDEX('KPI 1 - Sell Through'!$C$7:$C$26,MATCH($A22,'KPI 1 - Sell Through'!$V$7:$V$26,0)))</f>
        <v/>
      </c>
      <c r="C22" s="60" t="str">
        <f>IF($A22="","",INDEX('KPI 1 - Sell Through'!$D$7:$D$26,MATCH($A22,'KPI 1 - Sell Through'!$V$7:$V$26,0)))</f>
        <v/>
      </c>
      <c r="D22" s="60" t="str">
        <f>IF($A22="","",INDEX('KPI 1 - Sell Through'!$E$7:$E$26,MATCH($A22,'KPI 1 - Sell Through'!$V$7:$V$26,0)))</f>
        <v/>
      </c>
      <c r="E22" s="61" t="str">
        <f>IF($A22="","",INDEX('KPI 1 - Sell Through'!$R$7:$R$26,MATCH($A22,'KPI 1 - Sell Through'!$V$7:$V$26,0)))</f>
        <v/>
      </c>
      <c r="F22" s="62" t="str">
        <f t="shared" si="0"/>
        <v/>
      </c>
      <c r="G22" s="62" t="str">
        <f>IF($F22="","",SUM($F$9:$F22))</f>
        <v/>
      </c>
      <c r="H22" s="60" t="str">
        <f t="shared" si="1"/>
        <v/>
      </c>
      <c r="I22" s="44"/>
      <c r="J22" s="44"/>
    </row>
    <row r="23" spans="1:10">
      <c r="A23" s="57" t="str">
        <f>IF(15&lt;=COUNT('KPI 1 - Sell Through'!$R$7:$R$26),15,"")</f>
        <v/>
      </c>
      <c r="B23" s="57" t="str">
        <f>IF($A23="","",INDEX('KPI 1 - Sell Through'!$C$7:$C$26,MATCH($A23,'KPI 1 - Sell Through'!$V$7:$V$26,0)))</f>
        <v/>
      </c>
      <c r="C23" s="57" t="str">
        <f>IF($A23="","",INDEX('KPI 1 - Sell Through'!$D$7:$D$26,MATCH($A23,'KPI 1 - Sell Through'!$V$7:$V$26,0)))</f>
        <v/>
      </c>
      <c r="D23" s="57" t="str">
        <f>IF($A23="","",INDEX('KPI 1 - Sell Through'!$E$7:$E$26,MATCH($A23,'KPI 1 - Sell Through'!$V$7:$V$26,0)))</f>
        <v/>
      </c>
      <c r="E23" s="58" t="str">
        <f>IF($A23="","",INDEX('KPI 1 - Sell Through'!$R$7:$R$26,MATCH($A23,'KPI 1 - Sell Through'!$V$7:$V$26,0)))</f>
        <v/>
      </c>
      <c r="F23" s="59" t="str">
        <f t="shared" si="0"/>
        <v/>
      </c>
      <c r="G23" s="59" t="str">
        <f>IF($F23="","",SUM($F$9:$F23))</f>
        <v/>
      </c>
      <c r="H23" s="57" t="str">
        <f t="shared" si="1"/>
        <v/>
      </c>
      <c r="I23" s="44"/>
      <c r="J23" s="44"/>
    </row>
    <row r="24" spans="1:10">
      <c r="A24" s="60" t="str">
        <f>IF(16&lt;=COUNT('KPI 1 - Sell Through'!$R$7:$R$26),16,"")</f>
        <v/>
      </c>
      <c r="B24" s="60" t="str">
        <f>IF($A24="","",INDEX('KPI 1 - Sell Through'!$C$7:$C$26,MATCH($A24,'KPI 1 - Sell Through'!$V$7:$V$26,0)))</f>
        <v/>
      </c>
      <c r="C24" s="60" t="str">
        <f>IF($A24="","",INDEX('KPI 1 - Sell Through'!$D$7:$D$26,MATCH($A24,'KPI 1 - Sell Through'!$V$7:$V$26,0)))</f>
        <v/>
      </c>
      <c r="D24" s="60" t="str">
        <f>IF($A24="","",INDEX('KPI 1 - Sell Through'!$E$7:$E$26,MATCH($A24,'KPI 1 - Sell Through'!$V$7:$V$26,0)))</f>
        <v/>
      </c>
      <c r="E24" s="61" t="str">
        <f>IF($A24="","",INDEX('KPI 1 - Sell Through'!$R$7:$R$26,MATCH($A24,'KPI 1 - Sell Through'!$V$7:$V$26,0)))</f>
        <v/>
      </c>
      <c r="F24" s="62" t="str">
        <f t="shared" si="0"/>
        <v/>
      </c>
      <c r="G24" s="62" t="str">
        <f>IF($F24="","",SUM($F$9:$F24))</f>
        <v/>
      </c>
      <c r="H24" s="60" t="str">
        <f t="shared" si="1"/>
        <v/>
      </c>
      <c r="I24" s="44"/>
      <c r="J24" s="44"/>
    </row>
    <row r="25" spans="1:10">
      <c r="A25" s="57" t="str">
        <f>IF(17&lt;=COUNT('KPI 1 - Sell Through'!$R$7:$R$26),17,"")</f>
        <v/>
      </c>
      <c r="B25" s="57" t="str">
        <f>IF($A25="","",INDEX('KPI 1 - Sell Through'!$C$7:$C$26,MATCH($A25,'KPI 1 - Sell Through'!$V$7:$V$26,0)))</f>
        <v/>
      </c>
      <c r="C25" s="57" t="str">
        <f>IF($A25="","",INDEX('KPI 1 - Sell Through'!$D$7:$D$26,MATCH($A25,'KPI 1 - Sell Through'!$V$7:$V$26,0)))</f>
        <v/>
      </c>
      <c r="D25" s="57" t="str">
        <f>IF($A25="","",INDEX('KPI 1 - Sell Through'!$E$7:$E$26,MATCH($A25,'KPI 1 - Sell Through'!$V$7:$V$26,0)))</f>
        <v/>
      </c>
      <c r="E25" s="58" t="str">
        <f>IF($A25="","",INDEX('KPI 1 - Sell Through'!$R$7:$R$26,MATCH($A25,'KPI 1 - Sell Through'!$V$7:$V$26,0)))</f>
        <v/>
      </c>
      <c r="F25" s="59" t="str">
        <f t="shared" si="0"/>
        <v/>
      </c>
      <c r="G25" s="59" t="str">
        <f>IF($F25="","",SUM($F$9:$F25))</f>
        <v/>
      </c>
      <c r="H25" s="57" t="str">
        <f t="shared" si="1"/>
        <v/>
      </c>
      <c r="I25" s="44"/>
      <c r="J25" s="44"/>
    </row>
    <row r="26" spans="1:10">
      <c r="A26" s="60" t="str">
        <f>IF(18&lt;=COUNT('KPI 1 - Sell Through'!$R$7:$R$26),18,"")</f>
        <v/>
      </c>
      <c r="B26" s="60" t="str">
        <f>IF($A26="","",INDEX('KPI 1 - Sell Through'!$C$7:$C$26,MATCH($A26,'KPI 1 - Sell Through'!$V$7:$V$26,0)))</f>
        <v/>
      </c>
      <c r="C26" s="60" t="str">
        <f>IF($A26="","",INDEX('KPI 1 - Sell Through'!$D$7:$D$26,MATCH($A26,'KPI 1 - Sell Through'!$V$7:$V$26,0)))</f>
        <v/>
      </c>
      <c r="D26" s="60" t="str">
        <f>IF($A26="","",INDEX('KPI 1 - Sell Through'!$E$7:$E$26,MATCH($A26,'KPI 1 - Sell Through'!$V$7:$V$26,0)))</f>
        <v/>
      </c>
      <c r="E26" s="61" t="str">
        <f>IF($A26="","",INDEX('KPI 1 - Sell Through'!$R$7:$R$26,MATCH($A26,'KPI 1 - Sell Through'!$V$7:$V$26,0)))</f>
        <v/>
      </c>
      <c r="F26" s="62" t="str">
        <f t="shared" si="0"/>
        <v/>
      </c>
      <c r="G26" s="62" t="str">
        <f>IF($F26="","",SUM($F$9:$F26))</f>
        <v/>
      </c>
      <c r="H26" s="60" t="str">
        <f t="shared" si="1"/>
        <v/>
      </c>
      <c r="I26" s="44"/>
      <c r="J26" s="44"/>
    </row>
    <row r="27" spans="1:10">
      <c r="A27" s="57" t="str">
        <f>IF(19&lt;=COUNT('KPI 1 - Sell Through'!$R$7:$R$26),19,"")</f>
        <v/>
      </c>
      <c r="B27" s="57" t="str">
        <f>IF($A27="","",INDEX('KPI 1 - Sell Through'!$C$7:$C$26,MATCH($A27,'KPI 1 - Sell Through'!$V$7:$V$26,0)))</f>
        <v/>
      </c>
      <c r="C27" s="57" t="str">
        <f>IF($A27="","",INDEX('KPI 1 - Sell Through'!$D$7:$D$26,MATCH($A27,'KPI 1 - Sell Through'!$V$7:$V$26,0)))</f>
        <v/>
      </c>
      <c r="D27" s="57" t="str">
        <f>IF($A27="","",INDEX('KPI 1 - Sell Through'!$E$7:$E$26,MATCH($A27,'KPI 1 - Sell Through'!$V$7:$V$26,0)))</f>
        <v/>
      </c>
      <c r="E27" s="58" t="str">
        <f>IF($A27="","",INDEX('KPI 1 - Sell Through'!$R$7:$R$26,MATCH($A27,'KPI 1 - Sell Through'!$V$7:$V$26,0)))</f>
        <v/>
      </c>
      <c r="F27" s="59" t="str">
        <f t="shared" si="0"/>
        <v/>
      </c>
      <c r="G27" s="59" t="str">
        <f>IF($F27="","",SUM($F$9:$F27))</f>
        <v/>
      </c>
      <c r="H27" s="57" t="str">
        <f t="shared" si="1"/>
        <v/>
      </c>
      <c r="I27" s="44"/>
      <c r="J27" s="44"/>
    </row>
    <row r="28" spans="1:10">
      <c r="A28" s="60" t="str">
        <f>IF(20&lt;=COUNT('KPI 1 - Sell Through'!$R$7:$R$26),20,"")</f>
        <v/>
      </c>
      <c r="B28" s="60" t="str">
        <f>IF($A28="","",INDEX('KPI 1 - Sell Through'!$C$7:$C$26,MATCH($A28,'KPI 1 - Sell Through'!$V$7:$V$26,0)))</f>
        <v/>
      </c>
      <c r="C28" s="60" t="str">
        <f>IF($A28="","",INDEX('KPI 1 - Sell Through'!$D$7:$D$26,MATCH($A28,'KPI 1 - Sell Through'!$V$7:$V$26,0)))</f>
        <v/>
      </c>
      <c r="D28" s="60" t="str">
        <f>IF($A28="","",INDEX('KPI 1 - Sell Through'!$E$7:$E$26,MATCH($A28,'KPI 1 - Sell Through'!$V$7:$V$26,0)))</f>
        <v/>
      </c>
      <c r="E28" s="61" t="str">
        <f>IF($A28="","",INDEX('KPI 1 - Sell Through'!$R$7:$R$26,MATCH($A28,'KPI 1 - Sell Through'!$V$7:$V$26,0)))</f>
        <v/>
      </c>
      <c r="F28" s="62" t="str">
        <f t="shared" si="0"/>
        <v/>
      </c>
      <c r="G28" s="62" t="str">
        <f>IF($F28="","",SUM($F$9:$F28))</f>
        <v/>
      </c>
      <c r="H28" s="60" t="str">
        <f t="shared" si="1"/>
        <v/>
      </c>
      <c r="I28" s="44"/>
      <c r="J28" s="44"/>
    </row>
  </sheetData>
  <sheetProtection algorithmName="SHA-512" hashValue="TJ+7xJqJZXDXQntvCLWx6LYBX7gqmcy/X4za+wH4VyV6q2rQxbWn7CgfgeRhJ1jQL2XUmX+57tMvA1nUm5J8hA==" saltValue="H3RbAEjeLGoep3brIGMgbw==" spinCount="100000" sheet="1" objects="1" scenarios="1" formatCells="0" formatColumns="0" formatRows="0" insertColumns="0" insertRows="0" sort="0" autoFilter="0" pivotTables="0"/>
  <mergeCells count="3">
    <mergeCell ref="A1:J1"/>
    <mergeCell ref="A2:J2"/>
    <mergeCell ref="D4:J6"/>
  </mergeCells>
  <conditionalFormatting sqref="H9:H28">
    <cfRule type="expression" dxfId="2" priority="1">
      <formula>$H9="A"</formula>
    </cfRule>
    <cfRule type="expression" dxfId="1" priority="2">
      <formula>$H9="B"</formula>
    </cfRule>
    <cfRule type="expression" dxfId="0" priority="3">
      <formula>$H9="C"</formula>
    </cfRule>
  </conditionalFormatting>
  <dataValidations count="1">
    <dataValidation type="decimal" sqref="B5:B6" xr:uid="{00000000-0002-0000-0300-000000000000}">
      <formula1>0</formula1>
      <formula2>1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6"/>
  <sheetViews>
    <sheetView workbookViewId="0">
      <selection activeCell="G14" sqref="G14"/>
    </sheetView>
  </sheetViews>
  <sheetFormatPr baseColWidth="10" defaultColWidth="8.796875" defaultRowHeight="13.8"/>
  <cols>
    <col min="1" max="1" width="14" style="2" customWidth="1"/>
    <col min="2" max="2" width="29" style="2" customWidth="1"/>
    <col min="3" max="4" width="10" style="2" customWidth="1"/>
    <col min="5" max="5" width="11" style="2" customWidth="1"/>
    <col min="6" max="7" width="12" style="2" customWidth="1"/>
    <col min="8" max="9" width="14" style="2" customWidth="1"/>
    <col min="10" max="11" width="11" style="2" customWidth="1"/>
    <col min="12" max="12" width="13" style="2" customWidth="1"/>
    <col min="13" max="13" width="11" style="2" customWidth="1"/>
    <col min="14" max="16384" width="8.796875" style="2"/>
  </cols>
  <sheetData>
    <row r="1" spans="1:13" ht="25.65" customHeight="1">
      <c r="A1" s="1" t="s">
        <v>254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 t="s">
        <v>255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4" spans="1:13">
      <c r="A4" s="37" t="s">
        <v>256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9"/>
    </row>
    <row r="6" spans="1:13" ht="38.4" customHeight="1">
      <c r="A6" s="14" t="s">
        <v>84</v>
      </c>
      <c r="B6" s="14" t="s">
        <v>88</v>
      </c>
      <c r="C6" s="14" t="s">
        <v>200</v>
      </c>
      <c r="D6" s="14" t="s">
        <v>197</v>
      </c>
      <c r="E6" s="14" t="s">
        <v>204</v>
      </c>
      <c r="F6" s="14" t="s">
        <v>257</v>
      </c>
      <c r="G6" s="14" t="s">
        <v>205</v>
      </c>
      <c r="H6" s="14" t="s">
        <v>258</v>
      </c>
      <c r="I6" s="14" t="s">
        <v>259</v>
      </c>
      <c r="J6" s="14" t="s">
        <v>260</v>
      </c>
      <c r="K6" s="14" t="s">
        <v>261</v>
      </c>
      <c r="L6" s="14" t="s">
        <v>262</v>
      </c>
      <c r="M6" s="14" t="s">
        <v>263</v>
      </c>
    </row>
    <row r="7" spans="1:13">
      <c r="A7" s="16" t="str">
        <f>IF('KPI 1 - Sell Through'!$C7="","",'KPI 1 - Sell Through'!$C7)</f>
        <v>HOG-001</v>
      </c>
      <c r="B7" s="16" t="str">
        <f>IF($A7="","",'KPI 1 - Sell Through'!$D7)</f>
        <v>Cafetera compacta</v>
      </c>
      <c r="C7" s="16">
        <f>IF($A7="","",'KPI 1 - Sell Through'!$I7)</f>
        <v>95</v>
      </c>
      <c r="D7" s="16">
        <f>IF($A7="","",'KPI 1 - Sell Through'!$B7)</f>
        <v>30</v>
      </c>
      <c r="E7" s="16">
        <f>IF($A7="","",'KPI 1 - Sell Through'!$M7)</f>
        <v>2</v>
      </c>
      <c r="F7" s="16">
        <f t="shared" ref="F7:F26" si="0">IF($A7="","",MAX($D7-$E7,0))</f>
        <v>28</v>
      </c>
      <c r="G7" s="16">
        <f>IF($A7="","",IF(COUNT('KPI 1 - Sell Through'!$N7)=0,"",'KPI 1 - Sell Through'!$N7))</f>
        <v>8</v>
      </c>
      <c r="H7" s="40">
        <f t="shared" ref="H7:H26" si="1">IF($A7="","",IFERROR($C7/$F7,""))</f>
        <v>3.3928571428571428</v>
      </c>
      <c r="I7" s="40">
        <f t="shared" ref="I7:I26" si="2">IF($A7="","",IFERROR($H7*$E7,""))</f>
        <v>6.7857142857142856</v>
      </c>
      <c r="J7" s="33">
        <f t="shared" ref="J7:J26" si="3">IF($A7="","",IF(COUNT($G7)=0,"",IFERROR($G7/($C7+$G7),0)))</f>
        <v>7.7669902912621352E-2</v>
      </c>
      <c r="K7" s="33">
        <f t="shared" ref="K7:K26" si="4">IF($A7="","",IFERROR($I7/($C7+$I7),0))</f>
        <v>6.6666666666666666E-2</v>
      </c>
      <c r="L7" s="33">
        <f t="shared" ref="L7:L26" si="5">IF($A7="","",IF(COUNT($G7)=1,$J7,$K7))</f>
        <v>7.7669902912621352E-2</v>
      </c>
      <c r="M7" s="16" t="str">
        <f t="shared" ref="M7:M26" si="6">IF($A7="","",IF(COUNT($G7)=1,"Directo","Estimado"))</f>
        <v>Directo</v>
      </c>
    </row>
    <row r="8" spans="1:13">
      <c r="A8" s="34" t="str">
        <f>IF('KPI 1 - Sell Through'!$C8="","",'KPI 1 - Sell Through'!$C8)</f>
        <v>HOG-002</v>
      </c>
      <c r="B8" s="34" t="str">
        <f>IF($A8="","",'KPI 1 - Sell Through'!$D8)</f>
        <v>Licuadora 1,5 L</v>
      </c>
      <c r="C8" s="34">
        <f>IF($A8="","",'KPI 1 - Sell Through'!$I8)</f>
        <v>45</v>
      </c>
      <c r="D8" s="34">
        <f>IF($A8="","",'KPI 1 - Sell Through'!$B8)</f>
        <v>30</v>
      </c>
      <c r="E8" s="34">
        <f>IF($A8="","",'KPI 1 - Sell Through'!$M8)</f>
        <v>0</v>
      </c>
      <c r="F8" s="34">
        <f t="shared" si="0"/>
        <v>30</v>
      </c>
      <c r="G8" s="34">
        <f>IF($A8="","",IF(COUNT('KPI 1 - Sell Through'!$N8)=0,"",'KPI 1 - Sell Through'!$N8))</f>
        <v>0</v>
      </c>
      <c r="H8" s="41">
        <f t="shared" si="1"/>
        <v>1.5</v>
      </c>
      <c r="I8" s="41">
        <f t="shared" si="2"/>
        <v>0</v>
      </c>
      <c r="J8" s="36">
        <f t="shared" si="3"/>
        <v>0</v>
      </c>
      <c r="K8" s="36">
        <f t="shared" si="4"/>
        <v>0</v>
      </c>
      <c r="L8" s="36">
        <f t="shared" si="5"/>
        <v>0</v>
      </c>
      <c r="M8" s="34" t="str">
        <f t="shared" si="6"/>
        <v>Directo</v>
      </c>
    </row>
    <row r="9" spans="1:13">
      <c r="A9" s="16" t="str">
        <f>IF('KPI 1 - Sell Through'!$C9="","",'KPI 1 - Sell Through'!$C9)</f>
        <v>COC-001</v>
      </c>
      <c r="B9" s="16" t="str">
        <f>IF($A9="","",'KPI 1 - Sell Through'!$D9)</f>
        <v>Set de recipientes x10</v>
      </c>
      <c r="C9" s="16">
        <f>IF($A9="","",'KPI 1 - Sell Through'!$I9)</f>
        <v>150</v>
      </c>
      <c r="D9" s="16">
        <f>IF($A9="","",'KPI 1 - Sell Through'!$B9)</f>
        <v>30</v>
      </c>
      <c r="E9" s="16">
        <f>IF($A9="","",'KPI 1 - Sell Through'!$M9)</f>
        <v>1</v>
      </c>
      <c r="F9" s="16">
        <f t="shared" si="0"/>
        <v>29</v>
      </c>
      <c r="G9" s="16">
        <f>IF($A9="","",IF(COUNT('KPI 1 - Sell Through'!$N9)=0,"",'KPI 1 - Sell Through'!$N9))</f>
        <v>12</v>
      </c>
      <c r="H9" s="40">
        <f t="shared" si="1"/>
        <v>5.1724137931034484</v>
      </c>
      <c r="I9" s="40">
        <f t="shared" si="2"/>
        <v>5.1724137931034484</v>
      </c>
      <c r="J9" s="33">
        <f t="shared" si="3"/>
        <v>7.407407407407407E-2</v>
      </c>
      <c r="K9" s="33">
        <f t="shared" si="4"/>
        <v>3.3333333333333333E-2</v>
      </c>
      <c r="L9" s="33">
        <f t="shared" si="5"/>
        <v>7.407407407407407E-2</v>
      </c>
      <c r="M9" s="16" t="str">
        <f t="shared" si="6"/>
        <v>Directo</v>
      </c>
    </row>
    <row r="10" spans="1:13">
      <c r="A10" s="34" t="str">
        <f>IF('KPI 1 - Sell Through'!$C10="","",'KPI 1 - Sell Through'!$C10)</f>
        <v>ORG-001</v>
      </c>
      <c r="B10" s="34" t="str">
        <f>IF($A10="","",'KPI 1 - Sell Through'!$D10)</f>
        <v>Organizador de cajón</v>
      </c>
      <c r="C10" s="34">
        <f>IF($A10="","",'KPI 1 - Sell Through'!$I10)</f>
        <v>38</v>
      </c>
      <c r="D10" s="34">
        <f>IF($A10="","",'KPI 1 - Sell Through'!$B10)</f>
        <v>30</v>
      </c>
      <c r="E10" s="34">
        <f>IF($A10="","",'KPI 1 - Sell Through'!$M10)</f>
        <v>0</v>
      </c>
      <c r="F10" s="34">
        <f t="shared" si="0"/>
        <v>30</v>
      </c>
      <c r="G10" s="34">
        <f>IF($A10="","",IF(COUNT('KPI 1 - Sell Through'!$N10)=0,"",'KPI 1 - Sell Through'!$N10))</f>
        <v>0</v>
      </c>
      <c r="H10" s="41">
        <f t="shared" si="1"/>
        <v>1.2666666666666666</v>
      </c>
      <c r="I10" s="41">
        <f t="shared" si="2"/>
        <v>0</v>
      </c>
      <c r="J10" s="36">
        <f t="shared" si="3"/>
        <v>0</v>
      </c>
      <c r="K10" s="36">
        <f t="shared" si="4"/>
        <v>0</v>
      </c>
      <c r="L10" s="36">
        <f t="shared" si="5"/>
        <v>0</v>
      </c>
      <c r="M10" s="34" t="str">
        <f t="shared" si="6"/>
        <v>Directo</v>
      </c>
    </row>
    <row r="11" spans="1:13">
      <c r="A11" s="16" t="str">
        <f>IF('KPI 1 - Sell Through'!$C11="","",'KPI 1 - Sell Through'!$C11)</f>
        <v>COC-002</v>
      </c>
      <c r="B11" s="16" t="str">
        <f>IF($A11="","",'KPI 1 - Sell Through'!$D11)</f>
        <v>Termo de acero 750 ml</v>
      </c>
      <c r="C11" s="16">
        <f>IF($A11="","",'KPI 1 - Sell Through'!$I11)</f>
        <v>85</v>
      </c>
      <c r="D11" s="16">
        <f>IF($A11="","",'KPI 1 - Sell Through'!$B11)</f>
        <v>30</v>
      </c>
      <c r="E11" s="16">
        <f>IF($A11="","",'KPI 1 - Sell Through'!$M11)</f>
        <v>3</v>
      </c>
      <c r="F11" s="16">
        <f t="shared" si="0"/>
        <v>27</v>
      </c>
      <c r="G11" s="16">
        <f>IF($A11="","",IF(COUNT('KPI 1 - Sell Through'!$N11)=0,"",'KPI 1 - Sell Through'!$N11))</f>
        <v>15</v>
      </c>
      <c r="H11" s="40">
        <f t="shared" si="1"/>
        <v>3.1481481481481484</v>
      </c>
      <c r="I11" s="40">
        <f t="shared" si="2"/>
        <v>9.4444444444444446</v>
      </c>
      <c r="J11" s="33">
        <f t="shared" si="3"/>
        <v>0.15</v>
      </c>
      <c r="K11" s="33">
        <f t="shared" si="4"/>
        <v>0.1</v>
      </c>
      <c r="L11" s="33">
        <f t="shared" si="5"/>
        <v>0.15</v>
      </c>
      <c r="M11" s="16" t="str">
        <f t="shared" si="6"/>
        <v>Directo</v>
      </c>
    </row>
    <row r="12" spans="1:13">
      <c r="A12" s="34" t="str">
        <f>IF('KPI 1 - Sell Through'!$C12="","",'KPI 1 - Sell Through'!$C12)</f>
        <v>COC-003</v>
      </c>
      <c r="B12" s="34" t="str">
        <f>IF($A12="","",'KPI 1 - Sell Through'!$D12)</f>
        <v>Sartén antiadherente 24 cm</v>
      </c>
      <c r="C12" s="34">
        <f>IF($A12="","",'KPI 1 - Sell Through'!$I12)</f>
        <v>35</v>
      </c>
      <c r="D12" s="34">
        <f>IF($A12="","",'KPI 1 - Sell Through'!$B12)</f>
        <v>30</v>
      </c>
      <c r="E12" s="34">
        <f>IF($A12="","",'KPI 1 - Sell Through'!$M12)</f>
        <v>0</v>
      </c>
      <c r="F12" s="34">
        <f t="shared" si="0"/>
        <v>30</v>
      </c>
      <c r="G12" s="34">
        <f>IF($A12="","",IF(COUNT('KPI 1 - Sell Through'!$N12)=0,"",'KPI 1 - Sell Through'!$N12))</f>
        <v>0</v>
      </c>
      <c r="H12" s="41">
        <f t="shared" si="1"/>
        <v>1.1666666666666667</v>
      </c>
      <c r="I12" s="41">
        <f t="shared" si="2"/>
        <v>0</v>
      </c>
      <c r="J12" s="36">
        <f t="shared" si="3"/>
        <v>0</v>
      </c>
      <c r="K12" s="36">
        <f t="shared" si="4"/>
        <v>0</v>
      </c>
      <c r="L12" s="36">
        <f t="shared" si="5"/>
        <v>0</v>
      </c>
      <c r="M12" s="34" t="str">
        <f t="shared" si="6"/>
        <v>Directo</v>
      </c>
    </row>
    <row r="13" spans="1:13">
      <c r="A13" s="16" t="str">
        <f>IF('KPI 1 - Sell Through'!$C13="","",'KPI 1 - Sell Through'!$C13)</f>
        <v>COC-004</v>
      </c>
      <c r="B13" s="16" t="str">
        <f>IF($A13="","",'KPI 1 - Sell Through'!$D13)</f>
        <v>Balanza digital de cocina</v>
      </c>
      <c r="C13" s="16">
        <f>IF($A13="","",'KPI 1 - Sell Through'!$I13)</f>
        <v>12</v>
      </c>
      <c r="D13" s="16">
        <f>IF($A13="","",'KPI 1 - Sell Through'!$B13)</f>
        <v>30</v>
      </c>
      <c r="E13" s="16">
        <f>IF($A13="","",'KPI 1 - Sell Through'!$M13)</f>
        <v>0</v>
      </c>
      <c r="F13" s="16">
        <f t="shared" si="0"/>
        <v>30</v>
      </c>
      <c r="G13" s="16">
        <f>IF($A13="","",IF(COUNT('KPI 1 - Sell Through'!$N13)=0,"",'KPI 1 - Sell Through'!$N13))</f>
        <v>0</v>
      </c>
      <c r="H13" s="40">
        <f t="shared" si="1"/>
        <v>0.4</v>
      </c>
      <c r="I13" s="40">
        <f t="shared" si="2"/>
        <v>0</v>
      </c>
      <c r="J13" s="33">
        <f t="shared" si="3"/>
        <v>0</v>
      </c>
      <c r="K13" s="33">
        <f t="shared" si="4"/>
        <v>0</v>
      </c>
      <c r="L13" s="33">
        <f t="shared" si="5"/>
        <v>0</v>
      </c>
      <c r="M13" s="16" t="str">
        <f t="shared" si="6"/>
        <v>Directo</v>
      </c>
    </row>
    <row r="14" spans="1:13">
      <c r="A14" s="34" t="str">
        <f>IF('KPI 1 - Sell Through'!$C14="","",'KPI 1 - Sell Through'!$C14)</f>
        <v>CAF-001</v>
      </c>
      <c r="B14" s="34" t="str">
        <f>IF($A14="","",'KPI 1 - Sell Through'!$D14)</f>
        <v>Filtros para cafetera x100</v>
      </c>
      <c r="C14" s="34">
        <f>IF($A14="","",'KPI 1 - Sell Through'!$I14)</f>
        <v>210</v>
      </c>
      <c r="D14" s="34">
        <f>IF($A14="","",'KPI 1 - Sell Through'!$B14)</f>
        <v>30</v>
      </c>
      <c r="E14" s="34">
        <f>IF($A14="","",'KPI 1 - Sell Through'!$M14)</f>
        <v>2</v>
      </c>
      <c r="F14" s="34">
        <f t="shared" si="0"/>
        <v>28</v>
      </c>
      <c r="G14" s="34" t="str">
        <f>IF($A14="","",IF(COUNT('KPI 1 - Sell Through'!$N14)=0,"",'KPI 1 - Sell Through'!$N14))</f>
        <v/>
      </c>
      <c r="H14" s="41">
        <f t="shared" si="1"/>
        <v>7.5</v>
      </c>
      <c r="I14" s="41">
        <f t="shared" si="2"/>
        <v>15</v>
      </c>
      <c r="J14" s="36" t="str">
        <f t="shared" si="3"/>
        <v/>
      </c>
      <c r="K14" s="36">
        <f t="shared" si="4"/>
        <v>6.6666666666666666E-2</v>
      </c>
      <c r="L14" s="36">
        <f t="shared" si="5"/>
        <v>6.6666666666666666E-2</v>
      </c>
      <c r="M14" s="34" t="str">
        <f t="shared" si="6"/>
        <v>Estimado</v>
      </c>
    </row>
    <row r="15" spans="1:13">
      <c r="A15" s="16" t="str">
        <f>IF('KPI 1 - Sell Through'!$C15="","",'KPI 1 - Sell Through'!$C15)</f>
        <v/>
      </c>
      <c r="B15" s="16" t="str">
        <f>IF($A15="","",'KPI 1 - Sell Through'!$D15)</f>
        <v/>
      </c>
      <c r="C15" s="16" t="str">
        <f>IF($A15="","",'KPI 1 - Sell Through'!$I15)</f>
        <v/>
      </c>
      <c r="D15" s="16" t="str">
        <f>IF($A15="","",'KPI 1 - Sell Through'!$B15)</f>
        <v/>
      </c>
      <c r="E15" s="16" t="str">
        <f>IF($A15="","",'KPI 1 - Sell Through'!$M15)</f>
        <v/>
      </c>
      <c r="F15" s="16" t="str">
        <f t="shared" si="0"/>
        <v/>
      </c>
      <c r="G15" s="16" t="str">
        <f>IF($A15="","",IF(COUNT('KPI 1 - Sell Through'!$N15)=0,"",'KPI 1 - Sell Through'!$N15))</f>
        <v/>
      </c>
      <c r="H15" s="40" t="str">
        <f t="shared" si="1"/>
        <v/>
      </c>
      <c r="I15" s="40" t="str">
        <f t="shared" si="2"/>
        <v/>
      </c>
      <c r="J15" s="33" t="str">
        <f t="shared" si="3"/>
        <v/>
      </c>
      <c r="K15" s="33" t="str">
        <f t="shared" si="4"/>
        <v/>
      </c>
      <c r="L15" s="33" t="str">
        <f t="shared" si="5"/>
        <v/>
      </c>
      <c r="M15" s="16" t="str">
        <f t="shared" si="6"/>
        <v/>
      </c>
    </row>
    <row r="16" spans="1:13">
      <c r="A16" s="34" t="str">
        <f>IF('KPI 1 - Sell Through'!$C16="","",'KPI 1 - Sell Through'!$C16)</f>
        <v/>
      </c>
      <c r="B16" s="34" t="str">
        <f>IF($A16="","",'KPI 1 - Sell Through'!$D16)</f>
        <v/>
      </c>
      <c r="C16" s="34" t="str">
        <f>IF($A16="","",'KPI 1 - Sell Through'!$I16)</f>
        <v/>
      </c>
      <c r="D16" s="34" t="str">
        <f>IF($A16="","",'KPI 1 - Sell Through'!$B16)</f>
        <v/>
      </c>
      <c r="E16" s="34" t="str">
        <f>IF($A16="","",'KPI 1 - Sell Through'!$M16)</f>
        <v/>
      </c>
      <c r="F16" s="34" t="str">
        <f t="shared" si="0"/>
        <v/>
      </c>
      <c r="G16" s="34" t="str">
        <f>IF($A16="","",IF(COUNT('KPI 1 - Sell Through'!$N16)=0,"",'KPI 1 - Sell Through'!$N16))</f>
        <v/>
      </c>
      <c r="H16" s="41" t="str">
        <f t="shared" si="1"/>
        <v/>
      </c>
      <c r="I16" s="41" t="str">
        <f t="shared" si="2"/>
        <v/>
      </c>
      <c r="J16" s="36" t="str">
        <f t="shared" si="3"/>
        <v/>
      </c>
      <c r="K16" s="36" t="str">
        <f t="shared" si="4"/>
        <v/>
      </c>
      <c r="L16" s="36" t="str">
        <f t="shared" si="5"/>
        <v/>
      </c>
      <c r="M16" s="34" t="str">
        <f t="shared" si="6"/>
        <v/>
      </c>
    </row>
    <row r="17" spans="1:13">
      <c r="A17" s="16" t="str">
        <f>IF('KPI 1 - Sell Through'!$C17="","",'KPI 1 - Sell Through'!$C17)</f>
        <v/>
      </c>
      <c r="B17" s="16" t="str">
        <f>IF($A17="","",'KPI 1 - Sell Through'!$D17)</f>
        <v/>
      </c>
      <c r="C17" s="16" t="str">
        <f>IF($A17="","",'KPI 1 - Sell Through'!$I17)</f>
        <v/>
      </c>
      <c r="D17" s="16" t="str">
        <f>IF($A17="","",'KPI 1 - Sell Through'!$B17)</f>
        <v/>
      </c>
      <c r="E17" s="16" t="str">
        <f>IF($A17="","",'KPI 1 - Sell Through'!$M17)</f>
        <v/>
      </c>
      <c r="F17" s="16" t="str">
        <f t="shared" si="0"/>
        <v/>
      </c>
      <c r="G17" s="16" t="str">
        <f>IF($A17="","",IF(COUNT('KPI 1 - Sell Through'!$N17)=0,"",'KPI 1 - Sell Through'!$N17))</f>
        <v/>
      </c>
      <c r="H17" s="40" t="str">
        <f t="shared" si="1"/>
        <v/>
      </c>
      <c r="I17" s="40" t="str">
        <f t="shared" si="2"/>
        <v/>
      </c>
      <c r="J17" s="33" t="str">
        <f t="shared" si="3"/>
        <v/>
      </c>
      <c r="K17" s="33" t="str">
        <f t="shared" si="4"/>
        <v/>
      </c>
      <c r="L17" s="33" t="str">
        <f t="shared" si="5"/>
        <v/>
      </c>
      <c r="M17" s="16" t="str">
        <f t="shared" si="6"/>
        <v/>
      </c>
    </row>
    <row r="18" spans="1:13">
      <c r="A18" s="34" t="str">
        <f>IF('KPI 1 - Sell Through'!$C18="","",'KPI 1 - Sell Through'!$C18)</f>
        <v/>
      </c>
      <c r="B18" s="34" t="str">
        <f>IF($A18="","",'KPI 1 - Sell Through'!$D18)</f>
        <v/>
      </c>
      <c r="C18" s="34" t="str">
        <f>IF($A18="","",'KPI 1 - Sell Through'!$I18)</f>
        <v/>
      </c>
      <c r="D18" s="34" t="str">
        <f>IF($A18="","",'KPI 1 - Sell Through'!$B18)</f>
        <v/>
      </c>
      <c r="E18" s="34" t="str">
        <f>IF($A18="","",'KPI 1 - Sell Through'!$M18)</f>
        <v/>
      </c>
      <c r="F18" s="34" t="str">
        <f t="shared" si="0"/>
        <v/>
      </c>
      <c r="G18" s="34" t="str">
        <f>IF($A18="","",IF(COUNT('KPI 1 - Sell Through'!$N18)=0,"",'KPI 1 - Sell Through'!$N18))</f>
        <v/>
      </c>
      <c r="H18" s="41" t="str">
        <f t="shared" si="1"/>
        <v/>
      </c>
      <c r="I18" s="41" t="str">
        <f t="shared" si="2"/>
        <v/>
      </c>
      <c r="J18" s="36" t="str">
        <f t="shared" si="3"/>
        <v/>
      </c>
      <c r="K18" s="36" t="str">
        <f t="shared" si="4"/>
        <v/>
      </c>
      <c r="L18" s="36" t="str">
        <f t="shared" si="5"/>
        <v/>
      </c>
      <c r="M18" s="34" t="str">
        <f t="shared" si="6"/>
        <v/>
      </c>
    </row>
    <row r="19" spans="1:13">
      <c r="A19" s="16" t="str">
        <f>IF('KPI 1 - Sell Through'!$C19="","",'KPI 1 - Sell Through'!$C19)</f>
        <v/>
      </c>
      <c r="B19" s="16" t="str">
        <f>IF($A19="","",'KPI 1 - Sell Through'!$D19)</f>
        <v/>
      </c>
      <c r="C19" s="16" t="str">
        <f>IF($A19="","",'KPI 1 - Sell Through'!$I19)</f>
        <v/>
      </c>
      <c r="D19" s="16" t="str">
        <f>IF($A19="","",'KPI 1 - Sell Through'!$B19)</f>
        <v/>
      </c>
      <c r="E19" s="16" t="str">
        <f>IF($A19="","",'KPI 1 - Sell Through'!$M19)</f>
        <v/>
      </c>
      <c r="F19" s="16" t="str">
        <f t="shared" si="0"/>
        <v/>
      </c>
      <c r="G19" s="16" t="str">
        <f>IF($A19="","",IF(COUNT('KPI 1 - Sell Through'!$N19)=0,"",'KPI 1 - Sell Through'!$N19))</f>
        <v/>
      </c>
      <c r="H19" s="40" t="str">
        <f t="shared" si="1"/>
        <v/>
      </c>
      <c r="I19" s="40" t="str">
        <f t="shared" si="2"/>
        <v/>
      </c>
      <c r="J19" s="33" t="str">
        <f t="shared" si="3"/>
        <v/>
      </c>
      <c r="K19" s="33" t="str">
        <f t="shared" si="4"/>
        <v/>
      </c>
      <c r="L19" s="33" t="str">
        <f t="shared" si="5"/>
        <v/>
      </c>
      <c r="M19" s="16" t="str">
        <f t="shared" si="6"/>
        <v/>
      </c>
    </row>
    <row r="20" spans="1:13">
      <c r="A20" s="34" t="str">
        <f>IF('KPI 1 - Sell Through'!$C20="","",'KPI 1 - Sell Through'!$C20)</f>
        <v/>
      </c>
      <c r="B20" s="34" t="str">
        <f>IF($A20="","",'KPI 1 - Sell Through'!$D20)</f>
        <v/>
      </c>
      <c r="C20" s="34" t="str">
        <f>IF($A20="","",'KPI 1 - Sell Through'!$I20)</f>
        <v/>
      </c>
      <c r="D20" s="34" t="str">
        <f>IF($A20="","",'KPI 1 - Sell Through'!$B20)</f>
        <v/>
      </c>
      <c r="E20" s="34" t="str">
        <f>IF($A20="","",'KPI 1 - Sell Through'!$M20)</f>
        <v/>
      </c>
      <c r="F20" s="34" t="str">
        <f t="shared" si="0"/>
        <v/>
      </c>
      <c r="G20" s="34" t="str">
        <f>IF($A20="","",IF(COUNT('KPI 1 - Sell Through'!$N20)=0,"",'KPI 1 - Sell Through'!$N20))</f>
        <v/>
      </c>
      <c r="H20" s="41" t="str">
        <f t="shared" si="1"/>
        <v/>
      </c>
      <c r="I20" s="41" t="str">
        <f t="shared" si="2"/>
        <v/>
      </c>
      <c r="J20" s="36" t="str">
        <f t="shared" si="3"/>
        <v/>
      </c>
      <c r="K20" s="36" t="str">
        <f t="shared" si="4"/>
        <v/>
      </c>
      <c r="L20" s="36" t="str">
        <f t="shared" si="5"/>
        <v/>
      </c>
      <c r="M20" s="34" t="str">
        <f t="shared" si="6"/>
        <v/>
      </c>
    </row>
    <row r="21" spans="1:13">
      <c r="A21" s="16" t="str">
        <f>IF('KPI 1 - Sell Through'!$C21="","",'KPI 1 - Sell Through'!$C21)</f>
        <v/>
      </c>
      <c r="B21" s="16" t="str">
        <f>IF($A21="","",'KPI 1 - Sell Through'!$D21)</f>
        <v/>
      </c>
      <c r="C21" s="16" t="str">
        <f>IF($A21="","",'KPI 1 - Sell Through'!$I21)</f>
        <v/>
      </c>
      <c r="D21" s="16" t="str">
        <f>IF($A21="","",'KPI 1 - Sell Through'!$B21)</f>
        <v/>
      </c>
      <c r="E21" s="16" t="str">
        <f>IF($A21="","",'KPI 1 - Sell Through'!$M21)</f>
        <v/>
      </c>
      <c r="F21" s="16" t="str">
        <f t="shared" si="0"/>
        <v/>
      </c>
      <c r="G21" s="16" t="str">
        <f>IF($A21="","",IF(COUNT('KPI 1 - Sell Through'!$N21)=0,"",'KPI 1 - Sell Through'!$N21))</f>
        <v/>
      </c>
      <c r="H21" s="40" t="str">
        <f t="shared" si="1"/>
        <v/>
      </c>
      <c r="I21" s="40" t="str">
        <f t="shared" si="2"/>
        <v/>
      </c>
      <c r="J21" s="33" t="str">
        <f t="shared" si="3"/>
        <v/>
      </c>
      <c r="K21" s="33" t="str">
        <f t="shared" si="4"/>
        <v/>
      </c>
      <c r="L21" s="33" t="str">
        <f t="shared" si="5"/>
        <v/>
      </c>
      <c r="M21" s="16" t="str">
        <f t="shared" si="6"/>
        <v/>
      </c>
    </row>
    <row r="22" spans="1:13">
      <c r="A22" s="34" t="str">
        <f>IF('KPI 1 - Sell Through'!$C22="","",'KPI 1 - Sell Through'!$C22)</f>
        <v/>
      </c>
      <c r="B22" s="34" t="str">
        <f>IF($A22="","",'KPI 1 - Sell Through'!$D22)</f>
        <v/>
      </c>
      <c r="C22" s="34" t="str">
        <f>IF($A22="","",'KPI 1 - Sell Through'!$I22)</f>
        <v/>
      </c>
      <c r="D22" s="34" t="str">
        <f>IF($A22="","",'KPI 1 - Sell Through'!$B22)</f>
        <v/>
      </c>
      <c r="E22" s="34" t="str">
        <f>IF($A22="","",'KPI 1 - Sell Through'!$M22)</f>
        <v/>
      </c>
      <c r="F22" s="34" t="str">
        <f t="shared" si="0"/>
        <v/>
      </c>
      <c r="G22" s="34" t="str">
        <f>IF($A22="","",IF(COUNT('KPI 1 - Sell Through'!$N22)=0,"",'KPI 1 - Sell Through'!$N22))</f>
        <v/>
      </c>
      <c r="H22" s="41" t="str">
        <f t="shared" si="1"/>
        <v/>
      </c>
      <c r="I22" s="41" t="str">
        <f t="shared" si="2"/>
        <v/>
      </c>
      <c r="J22" s="36" t="str">
        <f t="shared" si="3"/>
        <v/>
      </c>
      <c r="K22" s="36" t="str">
        <f t="shared" si="4"/>
        <v/>
      </c>
      <c r="L22" s="36" t="str">
        <f t="shared" si="5"/>
        <v/>
      </c>
      <c r="M22" s="34" t="str">
        <f t="shared" si="6"/>
        <v/>
      </c>
    </row>
    <row r="23" spans="1:13">
      <c r="A23" s="16" t="str">
        <f>IF('KPI 1 - Sell Through'!$C23="","",'KPI 1 - Sell Through'!$C23)</f>
        <v/>
      </c>
      <c r="B23" s="16" t="str">
        <f>IF($A23="","",'KPI 1 - Sell Through'!$D23)</f>
        <v/>
      </c>
      <c r="C23" s="16" t="str">
        <f>IF($A23="","",'KPI 1 - Sell Through'!$I23)</f>
        <v/>
      </c>
      <c r="D23" s="16" t="str">
        <f>IF($A23="","",'KPI 1 - Sell Through'!$B23)</f>
        <v/>
      </c>
      <c r="E23" s="16" t="str">
        <f>IF($A23="","",'KPI 1 - Sell Through'!$M23)</f>
        <v/>
      </c>
      <c r="F23" s="16" t="str">
        <f t="shared" si="0"/>
        <v/>
      </c>
      <c r="G23" s="16" t="str">
        <f>IF($A23="","",IF(COUNT('KPI 1 - Sell Through'!$N23)=0,"",'KPI 1 - Sell Through'!$N23))</f>
        <v/>
      </c>
      <c r="H23" s="40" t="str">
        <f t="shared" si="1"/>
        <v/>
      </c>
      <c r="I23" s="40" t="str">
        <f t="shared" si="2"/>
        <v/>
      </c>
      <c r="J23" s="33" t="str">
        <f t="shared" si="3"/>
        <v/>
      </c>
      <c r="K23" s="33" t="str">
        <f t="shared" si="4"/>
        <v/>
      </c>
      <c r="L23" s="33" t="str">
        <f t="shared" si="5"/>
        <v/>
      </c>
      <c r="M23" s="16" t="str">
        <f t="shared" si="6"/>
        <v/>
      </c>
    </row>
    <row r="24" spans="1:13">
      <c r="A24" s="34" t="str">
        <f>IF('KPI 1 - Sell Through'!$C24="","",'KPI 1 - Sell Through'!$C24)</f>
        <v/>
      </c>
      <c r="B24" s="34" t="str">
        <f>IF($A24="","",'KPI 1 - Sell Through'!$D24)</f>
        <v/>
      </c>
      <c r="C24" s="34" t="str">
        <f>IF($A24="","",'KPI 1 - Sell Through'!$I24)</f>
        <v/>
      </c>
      <c r="D24" s="34" t="str">
        <f>IF($A24="","",'KPI 1 - Sell Through'!$B24)</f>
        <v/>
      </c>
      <c r="E24" s="34" t="str">
        <f>IF($A24="","",'KPI 1 - Sell Through'!$M24)</f>
        <v/>
      </c>
      <c r="F24" s="34" t="str">
        <f t="shared" si="0"/>
        <v/>
      </c>
      <c r="G24" s="34" t="str">
        <f>IF($A24="","",IF(COUNT('KPI 1 - Sell Through'!$N24)=0,"",'KPI 1 - Sell Through'!$N24))</f>
        <v/>
      </c>
      <c r="H24" s="41" t="str">
        <f t="shared" si="1"/>
        <v/>
      </c>
      <c r="I24" s="41" t="str">
        <f t="shared" si="2"/>
        <v/>
      </c>
      <c r="J24" s="36" t="str">
        <f t="shared" si="3"/>
        <v/>
      </c>
      <c r="K24" s="36" t="str">
        <f t="shared" si="4"/>
        <v/>
      </c>
      <c r="L24" s="36" t="str">
        <f t="shared" si="5"/>
        <v/>
      </c>
      <c r="M24" s="34" t="str">
        <f t="shared" si="6"/>
        <v/>
      </c>
    </row>
    <row r="25" spans="1:13">
      <c r="A25" s="16" t="str">
        <f>IF('KPI 1 - Sell Through'!$C25="","",'KPI 1 - Sell Through'!$C25)</f>
        <v/>
      </c>
      <c r="B25" s="16" t="str">
        <f>IF($A25="","",'KPI 1 - Sell Through'!$D25)</f>
        <v/>
      </c>
      <c r="C25" s="16" t="str">
        <f>IF($A25="","",'KPI 1 - Sell Through'!$I25)</f>
        <v/>
      </c>
      <c r="D25" s="16" t="str">
        <f>IF($A25="","",'KPI 1 - Sell Through'!$B25)</f>
        <v/>
      </c>
      <c r="E25" s="16" t="str">
        <f>IF($A25="","",'KPI 1 - Sell Through'!$M25)</f>
        <v/>
      </c>
      <c r="F25" s="16" t="str">
        <f t="shared" si="0"/>
        <v/>
      </c>
      <c r="G25" s="16" t="str">
        <f>IF($A25="","",IF(COUNT('KPI 1 - Sell Through'!$N25)=0,"",'KPI 1 - Sell Through'!$N25))</f>
        <v/>
      </c>
      <c r="H25" s="40" t="str">
        <f t="shared" si="1"/>
        <v/>
      </c>
      <c r="I25" s="40" t="str">
        <f t="shared" si="2"/>
        <v/>
      </c>
      <c r="J25" s="33" t="str">
        <f t="shared" si="3"/>
        <v/>
      </c>
      <c r="K25" s="33" t="str">
        <f t="shared" si="4"/>
        <v/>
      </c>
      <c r="L25" s="33" t="str">
        <f t="shared" si="5"/>
        <v/>
      </c>
      <c r="M25" s="16" t="str">
        <f t="shared" si="6"/>
        <v/>
      </c>
    </row>
    <row r="26" spans="1:13">
      <c r="A26" s="34" t="str">
        <f>IF('KPI 1 - Sell Through'!$C26="","",'KPI 1 - Sell Through'!$C26)</f>
        <v/>
      </c>
      <c r="B26" s="34" t="str">
        <f>IF($A26="","",'KPI 1 - Sell Through'!$D26)</f>
        <v/>
      </c>
      <c r="C26" s="34" t="str">
        <f>IF($A26="","",'KPI 1 - Sell Through'!$I26)</f>
        <v/>
      </c>
      <c r="D26" s="34" t="str">
        <f>IF($A26="","",'KPI 1 - Sell Through'!$B26)</f>
        <v/>
      </c>
      <c r="E26" s="34" t="str">
        <f>IF($A26="","",'KPI 1 - Sell Through'!$M26)</f>
        <v/>
      </c>
      <c r="F26" s="34" t="str">
        <f t="shared" si="0"/>
        <v/>
      </c>
      <c r="G26" s="34" t="str">
        <f>IF($A26="","",IF(COUNT('KPI 1 - Sell Through'!$N26)=0,"",'KPI 1 - Sell Through'!$N26))</f>
        <v/>
      </c>
      <c r="H26" s="41" t="str">
        <f t="shared" si="1"/>
        <v/>
      </c>
      <c r="I26" s="41" t="str">
        <f t="shared" si="2"/>
        <v/>
      </c>
      <c r="J26" s="36" t="str">
        <f t="shared" si="3"/>
        <v/>
      </c>
      <c r="K26" s="36" t="str">
        <f t="shared" si="4"/>
        <v/>
      </c>
      <c r="L26" s="36" t="str">
        <f t="shared" si="5"/>
        <v/>
      </c>
      <c r="M26" s="34" t="str">
        <f t="shared" si="6"/>
        <v/>
      </c>
    </row>
  </sheetData>
  <mergeCells count="3">
    <mergeCell ref="A1:M1"/>
    <mergeCell ref="A2:M2"/>
    <mergeCell ref="A4:M4"/>
  </mergeCells>
  <conditionalFormatting sqref="L7:L26">
    <cfRule type="colorScale" priority="1">
      <colorScale>
        <cfvo type="min"/>
        <cfvo type="percentile" val="50"/>
        <cfvo type="max"/>
        <color rgb="FFDDF3E4"/>
        <color rgb="FFFFF0B3"/>
        <color rgb="FFFCE1E1"/>
      </colorScale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6"/>
  <sheetViews>
    <sheetView workbookViewId="0">
      <selection activeCell="K8" sqref="K8"/>
    </sheetView>
  </sheetViews>
  <sheetFormatPr baseColWidth="10" defaultColWidth="8.796875" defaultRowHeight="13.8"/>
  <cols>
    <col min="1" max="1" width="14" style="2" customWidth="1"/>
    <col min="2" max="2" width="29" style="2" customWidth="1"/>
    <col min="3" max="3" width="20" style="2" customWidth="1"/>
    <col min="4" max="5" width="10" style="2" customWidth="1"/>
    <col min="6" max="6" width="11" style="2" customWidth="1"/>
    <col min="7" max="8" width="12" style="2" customWidth="1"/>
    <col min="9" max="9" width="15" style="2" customWidth="1"/>
    <col min="10" max="10" width="12" style="2" customWidth="1"/>
    <col min="11" max="11" width="22" style="2" customWidth="1"/>
    <col min="12" max="16384" width="8.796875" style="2"/>
  </cols>
  <sheetData>
    <row r="1" spans="1:11" ht="25.65" customHeight="1">
      <c r="A1" s="1" t="s">
        <v>264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3" t="s">
        <v>265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37" t="s">
        <v>266</v>
      </c>
      <c r="B4" s="38"/>
      <c r="C4" s="38"/>
      <c r="D4" s="38"/>
      <c r="E4" s="38"/>
      <c r="F4" s="38"/>
      <c r="G4" s="38"/>
      <c r="H4" s="38"/>
      <c r="I4" s="38"/>
      <c r="J4" s="38"/>
      <c r="K4" s="39"/>
    </row>
    <row r="6" spans="1:11" ht="38.4" customHeight="1">
      <c r="A6" s="14" t="s">
        <v>84</v>
      </c>
      <c r="B6" s="14" t="s">
        <v>88</v>
      </c>
      <c r="C6" s="14" t="s">
        <v>91</v>
      </c>
      <c r="D6" s="14" t="s">
        <v>200</v>
      </c>
      <c r="E6" s="14" t="s">
        <v>197</v>
      </c>
      <c r="F6" s="14" t="s">
        <v>204</v>
      </c>
      <c r="G6" s="14" t="s">
        <v>257</v>
      </c>
      <c r="H6" s="14" t="s">
        <v>201</v>
      </c>
      <c r="I6" s="14" t="s">
        <v>258</v>
      </c>
      <c r="J6" s="14" t="s">
        <v>267</v>
      </c>
      <c r="K6" s="14" t="s">
        <v>268</v>
      </c>
    </row>
    <row r="7" spans="1:11">
      <c r="A7" s="16" t="str">
        <f>IF('KPI 1 - Sell Through'!$C7="","",'KPI 1 - Sell Through'!$C7)</f>
        <v>HOG-001</v>
      </c>
      <c r="B7" s="16" t="str">
        <f>IF($A7="","",'KPI 1 - Sell Through'!$D7)</f>
        <v>Cafetera compacta</v>
      </c>
      <c r="C7" s="16" t="str">
        <f>IF($A7="","",'KPI 1 - Sell Through'!$E7)</f>
        <v>Electrodomésticos</v>
      </c>
      <c r="D7" s="16">
        <f>IF($A7="","",'KPI 1 - Sell Through'!$I7)</f>
        <v>95</v>
      </c>
      <c r="E7" s="16">
        <f>IF($A7="","",'KPI 1 - Sell Through'!$B7)</f>
        <v>30</v>
      </c>
      <c r="F7" s="16">
        <f>IF($A7="","",'KPI 1 - Sell Through'!$M7)</f>
        <v>2</v>
      </c>
      <c r="G7" s="16">
        <f t="shared" ref="G7:G26" si="0">IF($A7="","",MAX($E7-$F7,0))</f>
        <v>28</v>
      </c>
      <c r="H7" s="16">
        <f>IF($A7="","",'KPI 1 - Sell Through'!$J7)</f>
        <v>25</v>
      </c>
      <c r="I7" s="40">
        <f t="shared" ref="I7:I26" si="1">IF($A7="","",IFERROR($D7/$G7,""))</f>
        <v>3.3928571428571428</v>
      </c>
      <c r="J7" s="40">
        <f t="shared" ref="J7:J26" si="2">IF($A7="","",IFERROR($H7/$I7,""))</f>
        <v>7.3684210526315788</v>
      </c>
      <c r="K7" s="16" t="str">
        <f t="shared" ref="K7:K26" si="3">IF($A7="","",IF($D7=0,IF($H7&gt;0,"Sin ventas en el periodo","Sin movimiento"),""))</f>
        <v/>
      </c>
    </row>
    <row r="8" spans="1:11">
      <c r="A8" s="34" t="str">
        <f>IF('KPI 1 - Sell Through'!$C8="","",'KPI 1 - Sell Through'!$C8)</f>
        <v>HOG-002</v>
      </c>
      <c r="B8" s="34" t="str">
        <f>IF($A8="","",'KPI 1 - Sell Through'!$D8)</f>
        <v>Licuadora 1,5 L</v>
      </c>
      <c r="C8" s="34" t="str">
        <f>IF($A8="","",'KPI 1 - Sell Through'!$E8)</f>
        <v>Electrodomésticos</v>
      </c>
      <c r="D8" s="34">
        <f>IF($A8="","",'KPI 1 - Sell Through'!$I8)</f>
        <v>45</v>
      </c>
      <c r="E8" s="34">
        <f>IF($A8="","",'KPI 1 - Sell Through'!$B8)</f>
        <v>30</v>
      </c>
      <c r="F8" s="34">
        <f>IF($A8="","",'KPI 1 - Sell Through'!$M8)</f>
        <v>0</v>
      </c>
      <c r="G8" s="34">
        <f t="shared" si="0"/>
        <v>30</v>
      </c>
      <c r="H8" s="34">
        <f>IF($A8="","",'KPI 1 - Sell Through'!$J8)</f>
        <v>35</v>
      </c>
      <c r="I8" s="41">
        <f t="shared" si="1"/>
        <v>1.5</v>
      </c>
      <c r="J8" s="41">
        <f t="shared" si="2"/>
        <v>23.333333333333332</v>
      </c>
      <c r="K8" s="34" t="str">
        <f t="shared" si="3"/>
        <v/>
      </c>
    </row>
    <row r="9" spans="1:11">
      <c r="A9" s="16" t="str">
        <f>IF('KPI 1 - Sell Through'!$C9="","",'KPI 1 - Sell Through'!$C9)</f>
        <v>COC-001</v>
      </c>
      <c r="B9" s="16" t="str">
        <f>IF($A9="","",'KPI 1 - Sell Through'!$D9)</f>
        <v>Set de recipientes x10</v>
      </c>
      <c r="C9" s="16" t="str">
        <f>IF($A9="","",'KPI 1 - Sell Through'!$E9)</f>
        <v>Cocina</v>
      </c>
      <c r="D9" s="16">
        <f>IF($A9="","",'KPI 1 - Sell Through'!$I9)</f>
        <v>150</v>
      </c>
      <c r="E9" s="16">
        <f>IF($A9="","",'KPI 1 - Sell Through'!$B9)</f>
        <v>30</v>
      </c>
      <c r="F9" s="16">
        <f>IF($A9="","",'KPI 1 - Sell Through'!$M9)</f>
        <v>1</v>
      </c>
      <c r="G9" s="16">
        <f t="shared" si="0"/>
        <v>29</v>
      </c>
      <c r="H9" s="16">
        <f>IF($A9="","",'KPI 1 - Sell Through'!$J9)</f>
        <v>30</v>
      </c>
      <c r="I9" s="40">
        <f t="shared" si="1"/>
        <v>5.1724137931034484</v>
      </c>
      <c r="J9" s="40">
        <f t="shared" si="2"/>
        <v>5.8</v>
      </c>
      <c r="K9" s="16" t="str">
        <f t="shared" si="3"/>
        <v/>
      </c>
    </row>
    <row r="10" spans="1:11">
      <c r="A10" s="34" t="str">
        <f>IF('KPI 1 - Sell Through'!$C10="","",'KPI 1 - Sell Through'!$C10)</f>
        <v>ORG-001</v>
      </c>
      <c r="B10" s="34" t="str">
        <f>IF($A10="","",'KPI 1 - Sell Through'!$D10)</f>
        <v>Organizador de cajón</v>
      </c>
      <c r="C10" s="34" t="str">
        <f>IF($A10="","",'KPI 1 - Sell Through'!$E10)</f>
        <v>Organización</v>
      </c>
      <c r="D10" s="34">
        <f>IF($A10="","",'KPI 1 - Sell Through'!$I10)</f>
        <v>38</v>
      </c>
      <c r="E10" s="34">
        <f>IF($A10="","",'KPI 1 - Sell Through'!$B10)</f>
        <v>30</v>
      </c>
      <c r="F10" s="34">
        <f>IF($A10="","",'KPI 1 - Sell Through'!$M10)</f>
        <v>0</v>
      </c>
      <c r="G10" s="34">
        <f t="shared" si="0"/>
        <v>30</v>
      </c>
      <c r="H10" s="34">
        <f>IF($A10="","",'KPI 1 - Sell Through'!$J10)</f>
        <v>82</v>
      </c>
      <c r="I10" s="41">
        <f t="shared" si="1"/>
        <v>1.2666666666666666</v>
      </c>
      <c r="J10" s="41">
        <f t="shared" si="2"/>
        <v>64.736842105263165</v>
      </c>
      <c r="K10" s="34" t="str">
        <f t="shared" si="3"/>
        <v/>
      </c>
    </row>
    <row r="11" spans="1:11">
      <c r="A11" s="16" t="str">
        <f>IF('KPI 1 - Sell Through'!$C11="","",'KPI 1 - Sell Through'!$C11)</f>
        <v>COC-002</v>
      </c>
      <c r="B11" s="16" t="str">
        <f>IF($A11="","",'KPI 1 - Sell Through'!$D11)</f>
        <v>Termo de acero 750 ml</v>
      </c>
      <c r="C11" s="16" t="str">
        <f>IF($A11="","",'KPI 1 - Sell Through'!$E11)</f>
        <v>Cocina</v>
      </c>
      <c r="D11" s="16">
        <f>IF($A11="","",'KPI 1 - Sell Through'!$I11)</f>
        <v>85</v>
      </c>
      <c r="E11" s="16">
        <f>IF($A11="","",'KPI 1 - Sell Through'!$B11)</f>
        <v>30</v>
      </c>
      <c r="F11" s="16">
        <f>IF($A11="","",'KPI 1 - Sell Through'!$M11)</f>
        <v>3</v>
      </c>
      <c r="G11" s="16">
        <f t="shared" si="0"/>
        <v>27</v>
      </c>
      <c r="H11" s="16">
        <f>IF($A11="","",'KPI 1 - Sell Through'!$J11)</f>
        <v>15</v>
      </c>
      <c r="I11" s="40">
        <f t="shared" si="1"/>
        <v>3.1481481481481484</v>
      </c>
      <c r="J11" s="40">
        <f t="shared" si="2"/>
        <v>4.7647058823529411</v>
      </c>
      <c r="K11" s="16" t="str">
        <f t="shared" si="3"/>
        <v/>
      </c>
    </row>
    <row r="12" spans="1:11">
      <c r="A12" s="34" t="str">
        <f>IF('KPI 1 - Sell Through'!$C12="","",'KPI 1 - Sell Through'!$C12)</f>
        <v>COC-003</v>
      </c>
      <c r="B12" s="34" t="str">
        <f>IF($A12="","",'KPI 1 - Sell Through'!$D12)</f>
        <v>Sartén antiadherente 24 cm</v>
      </c>
      <c r="C12" s="34" t="str">
        <f>IF($A12="","",'KPI 1 - Sell Through'!$E12)</f>
        <v>Cocina</v>
      </c>
      <c r="D12" s="34">
        <f>IF($A12="","",'KPI 1 - Sell Through'!$I12)</f>
        <v>35</v>
      </c>
      <c r="E12" s="34">
        <f>IF($A12="","",'KPI 1 - Sell Through'!$B12)</f>
        <v>30</v>
      </c>
      <c r="F12" s="34">
        <f>IF($A12="","",'KPI 1 - Sell Through'!$M12)</f>
        <v>0</v>
      </c>
      <c r="G12" s="34">
        <f t="shared" si="0"/>
        <v>30</v>
      </c>
      <c r="H12" s="34">
        <f>IF($A12="","",'KPI 1 - Sell Through'!$J12)</f>
        <v>35</v>
      </c>
      <c r="I12" s="41">
        <f t="shared" si="1"/>
        <v>1.1666666666666667</v>
      </c>
      <c r="J12" s="41">
        <f t="shared" si="2"/>
        <v>29.999999999999996</v>
      </c>
      <c r="K12" s="34" t="str">
        <f t="shared" si="3"/>
        <v/>
      </c>
    </row>
    <row r="13" spans="1:11">
      <c r="A13" s="16" t="str">
        <f>IF('KPI 1 - Sell Through'!$C13="","",'KPI 1 - Sell Through'!$C13)</f>
        <v>COC-004</v>
      </c>
      <c r="B13" s="16" t="str">
        <f>IF($A13="","",'KPI 1 - Sell Through'!$D13)</f>
        <v>Balanza digital de cocina</v>
      </c>
      <c r="C13" s="16" t="str">
        <f>IF($A13="","",'KPI 1 - Sell Through'!$E13)</f>
        <v>Cocina</v>
      </c>
      <c r="D13" s="16">
        <f>IF($A13="","",'KPI 1 - Sell Through'!$I13)</f>
        <v>12</v>
      </c>
      <c r="E13" s="16">
        <f>IF($A13="","",'KPI 1 - Sell Through'!$B13)</f>
        <v>30</v>
      </c>
      <c r="F13" s="16">
        <f>IF($A13="","",'KPI 1 - Sell Through'!$M13)</f>
        <v>0</v>
      </c>
      <c r="G13" s="16">
        <f t="shared" si="0"/>
        <v>30</v>
      </c>
      <c r="H13" s="16">
        <f>IF($A13="","",'KPI 1 - Sell Through'!$J13)</f>
        <v>28</v>
      </c>
      <c r="I13" s="40">
        <f t="shared" si="1"/>
        <v>0.4</v>
      </c>
      <c r="J13" s="40">
        <f t="shared" si="2"/>
        <v>70</v>
      </c>
      <c r="K13" s="16" t="str">
        <f t="shared" si="3"/>
        <v/>
      </c>
    </row>
    <row r="14" spans="1:11">
      <c r="A14" s="34" t="str">
        <f>IF('KPI 1 - Sell Through'!$C14="","",'KPI 1 - Sell Through'!$C14)</f>
        <v>CAF-001</v>
      </c>
      <c r="B14" s="34" t="str">
        <f>IF($A14="","",'KPI 1 - Sell Through'!$D14)</f>
        <v>Filtros para cafetera x100</v>
      </c>
      <c r="C14" s="34" t="str">
        <f>IF($A14="","",'KPI 1 - Sell Through'!$E14)</f>
        <v>Consumibles</v>
      </c>
      <c r="D14" s="34">
        <f>IF($A14="","",'KPI 1 - Sell Through'!$I14)</f>
        <v>210</v>
      </c>
      <c r="E14" s="34">
        <f>IF($A14="","",'KPI 1 - Sell Through'!$B14)</f>
        <v>30</v>
      </c>
      <c r="F14" s="34">
        <f>IF($A14="","",'KPI 1 - Sell Through'!$M14)</f>
        <v>2</v>
      </c>
      <c r="G14" s="34">
        <f t="shared" si="0"/>
        <v>28</v>
      </c>
      <c r="H14" s="34">
        <f>IF($A14="","",'KPI 1 - Sell Through'!$J14)</f>
        <v>40</v>
      </c>
      <c r="I14" s="41">
        <f t="shared" si="1"/>
        <v>7.5</v>
      </c>
      <c r="J14" s="41">
        <f t="shared" si="2"/>
        <v>5.333333333333333</v>
      </c>
      <c r="K14" s="34" t="str">
        <f t="shared" si="3"/>
        <v/>
      </c>
    </row>
    <row r="15" spans="1:11">
      <c r="A15" s="16" t="str">
        <f>IF('KPI 1 - Sell Through'!$C15="","",'KPI 1 - Sell Through'!$C15)</f>
        <v/>
      </c>
      <c r="B15" s="16" t="str">
        <f>IF($A15="","",'KPI 1 - Sell Through'!$D15)</f>
        <v/>
      </c>
      <c r="C15" s="16" t="str">
        <f>IF($A15="","",'KPI 1 - Sell Through'!$E15)</f>
        <v/>
      </c>
      <c r="D15" s="16" t="str">
        <f>IF($A15="","",'KPI 1 - Sell Through'!$I15)</f>
        <v/>
      </c>
      <c r="E15" s="16" t="str">
        <f>IF($A15="","",'KPI 1 - Sell Through'!$B15)</f>
        <v/>
      </c>
      <c r="F15" s="16" t="str">
        <f>IF($A15="","",'KPI 1 - Sell Through'!$M15)</f>
        <v/>
      </c>
      <c r="G15" s="16" t="str">
        <f t="shared" si="0"/>
        <v/>
      </c>
      <c r="H15" s="16" t="str">
        <f>IF($A15="","",'KPI 1 - Sell Through'!$J15)</f>
        <v/>
      </c>
      <c r="I15" s="40" t="str">
        <f t="shared" si="1"/>
        <v/>
      </c>
      <c r="J15" s="40" t="str">
        <f t="shared" si="2"/>
        <v/>
      </c>
      <c r="K15" s="16" t="str">
        <f t="shared" si="3"/>
        <v/>
      </c>
    </row>
    <row r="16" spans="1:11">
      <c r="A16" s="34" t="str">
        <f>IF('KPI 1 - Sell Through'!$C16="","",'KPI 1 - Sell Through'!$C16)</f>
        <v/>
      </c>
      <c r="B16" s="34" t="str">
        <f>IF($A16="","",'KPI 1 - Sell Through'!$D16)</f>
        <v/>
      </c>
      <c r="C16" s="34" t="str">
        <f>IF($A16="","",'KPI 1 - Sell Through'!$E16)</f>
        <v/>
      </c>
      <c r="D16" s="34" t="str">
        <f>IF($A16="","",'KPI 1 - Sell Through'!$I16)</f>
        <v/>
      </c>
      <c r="E16" s="34" t="str">
        <f>IF($A16="","",'KPI 1 - Sell Through'!$B16)</f>
        <v/>
      </c>
      <c r="F16" s="34" t="str">
        <f>IF($A16="","",'KPI 1 - Sell Through'!$M16)</f>
        <v/>
      </c>
      <c r="G16" s="34" t="str">
        <f t="shared" si="0"/>
        <v/>
      </c>
      <c r="H16" s="34" t="str">
        <f>IF($A16="","",'KPI 1 - Sell Through'!$J16)</f>
        <v/>
      </c>
      <c r="I16" s="41" t="str">
        <f t="shared" si="1"/>
        <v/>
      </c>
      <c r="J16" s="41" t="str">
        <f t="shared" si="2"/>
        <v/>
      </c>
      <c r="K16" s="34" t="str">
        <f t="shared" si="3"/>
        <v/>
      </c>
    </row>
    <row r="17" spans="1:11">
      <c r="A17" s="16" t="str">
        <f>IF('KPI 1 - Sell Through'!$C17="","",'KPI 1 - Sell Through'!$C17)</f>
        <v/>
      </c>
      <c r="B17" s="16" t="str">
        <f>IF($A17="","",'KPI 1 - Sell Through'!$D17)</f>
        <v/>
      </c>
      <c r="C17" s="16" t="str">
        <f>IF($A17="","",'KPI 1 - Sell Through'!$E17)</f>
        <v/>
      </c>
      <c r="D17" s="16" t="str">
        <f>IF($A17="","",'KPI 1 - Sell Through'!$I17)</f>
        <v/>
      </c>
      <c r="E17" s="16" t="str">
        <f>IF($A17="","",'KPI 1 - Sell Through'!$B17)</f>
        <v/>
      </c>
      <c r="F17" s="16" t="str">
        <f>IF($A17="","",'KPI 1 - Sell Through'!$M17)</f>
        <v/>
      </c>
      <c r="G17" s="16" t="str">
        <f t="shared" si="0"/>
        <v/>
      </c>
      <c r="H17" s="16" t="str">
        <f>IF($A17="","",'KPI 1 - Sell Through'!$J17)</f>
        <v/>
      </c>
      <c r="I17" s="40" t="str">
        <f t="shared" si="1"/>
        <v/>
      </c>
      <c r="J17" s="40" t="str">
        <f t="shared" si="2"/>
        <v/>
      </c>
      <c r="K17" s="16" t="str">
        <f t="shared" si="3"/>
        <v/>
      </c>
    </row>
    <row r="18" spans="1:11">
      <c r="A18" s="34" t="str">
        <f>IF('KPI 1 - Sell Through'!$C18="","",'KPI 1 - Sell Through'!$C18)</f>
        <v/>
      </c>
      <c r="B18" s="34" t="str">
        <f>IF($A18="","",'KPI 1 - Sell Through'!$D18)</f>
        <v/>
      </c>
      <c r="C18" s="34" t="str">
        <f>IF($A18="","",'KPI 1 - Sell Through'!$E18)</f>
        <v/>
      </c>
      <c r="D18" s="34" t="str">
        <f>IF($A18="","",'KPI 1 - Sell Through'!$I18)</f>
        <v/>
      </c>
      <c r="E18" s="34" t="str">
        <f>IF($A18="","",'KPI 1 - Sell Through'!$B18)</f>
        <v/>
      </c>
      <c r="F18" s="34" t="str">
        <f>IF($A18="","",'KPI 1 - Sell Through'!$M18)</f>
        <v/>
      </c>
      <c r="G18" s="34" t="str">
        <f t="shared" si="0"/>
        <v/>
      </c>
      <c r="H18" s="34" t="str">
        <f>IF($A18="","",'KPI 1 - Sell Through'!$J18)</f>
        <v/>
      </c>
      <c r="I18" s="41" t="str">
        <f t="shared" si="1"/>
        <v/>
      </c>
      <c r="J18" s="41" t="str">
        <f t="shared" si="2"/>
        <v/>
      </c>
      <c r="K18" s="34" t="str">
        <f t="shared" si="3"/>
        <v/>
      </c>
    </row>
    <row r="19" spans="1:11">
      <c r="A19" s="16" t="str">
        <f>IF('KPI 1 - Sell Through'!$C19="","",'KPI 1 - Sell Through'!$C19)</f>
        <v/>
      </c>
      <c r="B19" s="16" t="str">
        <f>IF($A19="","",'KPI 1 - Sell Through'!$D19)</f>
        <v/>
      </c>
      <c r="C19" s="16" t="str">
        <f>IF($A19="","",'KPI 1 - Sell Through'!$E19)</f>
        <v/>
      </c>
      <c r="D19" s="16" t="str">
        <f>IF($A19="","",'KPI 1 - Sell Through'!$I19)</f>
        <v/>
      </c>
      <c r="E19" s="16" t="str">
        <f>IF($A19="","",'KPI 1 - Sell Through'!$B19)</f>
        <v/>
      </c>
      <c r="F19" s="16" t="str">
        <f>IF($A19="","",'KPI 1 - Sell Through'!$M19)</f>
        <v/>
      </c>
      <c r="G19" s="16" t="str">
        <f t="shared" si="0"/>
        <v/>
      </c>
      <c r="H19" s="16" t="str">
        <f>IF($A19="","",'KPI 1 - Sell Through'!$J19)</f>
        <v/>
      </c>
      <c r="I19" s="40" t="str">
        <f t="shared" si="1"/>
        <v/>
      </c>
      <c r="J19" s="40" t="str">
        <f t="shared" si="2"/>
        <v/>
      </c>
      <c r="K19" s="16" t="str">
        <f t="shared" si="3"/>
        <v/>
      </c>
    </row>
    <row r="20" spans="1:11">
      <c r="A20" s="34" t="str">
        <f>IF('KPI 1 - Sell Through'!$C20="","",'KPI 1 - Sell Through'!$C20)</f>
        <v/>
      </c>
      <c r="B20" s="34" t="str">
        <f>IF($A20="","",'KPI 1 - Sell Through'!$D20)</f>
        <v/>
      </c>
      <c r="C20" s="34" t="str">
        <f>IF($A20="","",'KPI 1 - Sell Through'!$E20)</f>
        <v/>
      </c>
      <c r="D20" s="34" t="str">
        <f>IF($A20="","",'KPI 1 - Sell Through'!$I20)</f>
        <v/>
      </c>
      <c r="E20" s="34" t="str">
        <f>IF($A20="","",'KPI 1 - Sell Through'!$B20)</f>
        <v/>
      </c>
      <c r="F20" s="34" t="str">
        <f>IF($A20="","",'KPI 1 - Sell Through'!$M20)</f>
        <v/>
      </c>
      <c r="G20" s="34" t="str">
        <f t="shared" si="0"/>
        <v/>
      </c>
      <c r="H20" s="34" t="str">
        <f>IF($A20="","",'KPI 1 - Sell Through'!$J20)</f>
        <v/>
      </c>
      <c r="I20" s="41" t="str">
        <f t="shared" si="1"/>
        <v/>
      </c>
      <c r="J20" s="41" t="str">
        <f t="shared" si="2"/>
        <v/>
      </c>
      <c r="K20" s="34" t="str">
        <f t="shared" si="3"/>
        <v/>
      </c>
    </row>
    <row r="21" spans="1:11">
      <c r="A21" s="16" t="str">
        <f>IF('KPI 1 - Sell Through'!$C21="","",'KPI 1 - Sell Through'!$C21)</f>
        <v/>
      </c>
      <c r="B21" s="16" t="str">
        <f>IF($A21="","",'KPI 1 - Sell Through'!$D21)</f>
        <v/>
      </c>
      <c r="C21" s="16" t="str">
        <f>IF($A21="","",'KPI 1 - Sell Through'!$E21)</f>
        <v/>
      </c>
      <c r="D21" s="16" t="str">
        <f>IF($A21="","",'KPI 1 - Sell Through'!$I21)</f>
        <v/>
      </c>
      <c r="E21" s="16" t="str">
        <f>IF($A21="","",'KPI 1 - Sell Through'!$B21)</f>
        <v/>
      </c>
      <c r="F21" s="16" t="str">
        <f>IF($A21="","",'KPI 1 - Sell Through'!$M21)</f>
        <v/>
      </c>
      <c r="G21" s="16" t="str">
        <f t="shared" si="0"/>
        <v/>
      </c>
      <c r="H21" s="16" t="str">
        <f>IF($A21="","",'KPI 1 - Sell Through'!$J21)</f>
        <v/>
      </c>
      <c r="I21" s="40" t="str">
        <f t="shared" si="1"/>
        <v/>
      </c>
      <c r="J21" s="40" t="str">
        <f t="shared" si="2"/>
        <v/>
      </c>
      <c r="K21" s="16" t="str">
        <f t="shared" si="3"/>
        <v/>
      </c>
    </row>
    <row r="22" spans="1:11">
      <c r="A22" s="34" t="str">
        <f>IF('KPI 1 - Sell Through'!$C22="","",'KPI 1 - Sell Through'!$C22)</f>
        <v/>
      </c>
      <c r="B22" s="34" t="str">
        <f>IF($A22="","",'KPI 1 - Sell Through'!$D22)</f>
        <v/>
      </c>
      <c r="C22" s="34" t="str">
        <f>IF($A22="","",'KPI 1 - Sell Through'!$E22)</f>
        <v/>
      </c>
      <c r="D22" s="34" t="str">
        <f>IF($A22="","",'KPI 1 - Sell Through'!$I22)</f>
        <v/>
      </c>
      <c r="E22" s="34" t="str">
        <f>IF($A22="","",'KPI 1 - Sell Through'!$B22)</f>
        <v/>
      </c>
      <c r="F22" s="34" t="str">
        <f>IF($A22="","",'KPI 1 - Sell Through'!$M22)</f>
        <v/>
      </c>
      <c r="G22" s="34" t="str">
        <f t="shared" si="0"/>
        <v/>
      </c>
      <c r="H22" s="34" t="str">
        <f>IF($A22="","",'KPI 1 - Sell Through'!$J22)</f>
        <v/>
      </c>
      <c r="I22" s="41" t="str">
        <f t="shared" si="1"/>
        <v/>
      </c>
      <c r="J22" s="41" t="str">
        <f t="shared" si="2"/>
        <v/>
      </c>
      <c r="K22" s="34" t="str">
        <f t="shared" si="3"/>
        <v/>
      </c>
    </row>
    <row r="23" spans="1:11">
      <c r="A23" s="16" t="str">
        <f>IF('KPI 1 - Sell Through'!$C23="","",'KPI 1 - Sell Through'!$C23)</f>
        <v/>
      </c>
      <c r="B23" s="16" t="str">
        <f>IF($A23="","",'KPI 1 - Sell Through'!$D23)</f>
        <v/>
      </c>
      <c r="C23" s="16" t="str">
        <f>IF($A23="","",'KPI 1 - Sell Through'!$E23)</f>
        <v/>
      </c>
      <c r="D23" s="16" t="str">
        <f>IF($A23="","",'KPI 1 - Sell Through'!$I23)</f>
        <v/>
      </c>
      <c r="E23" s="16" t="str">
        <f>IF($A23="","",'KPI 1 - Sell Through'!$B23)</f>
        <v/>
      </c>
      <c r="F23" s="16" t="str">
        <f>IF($A23="","",'KPI 1 - Sell Through'!$M23)</f>
        <v/>
      </c>
      <c r="G23" s="16" t="str">
        <f t="shared" si="0"/>
        <v/>
      </c>
      <c r="H23" s="16" t="str">
        <f>IF($A23="","",'KPI 1 - Sell Through'!$J23)</f>
        <v/>
      </c>
      <c r="I23" s="40" t="str">
        <f t="shared" si="1"/>
        <v/>
      </c>
      <c r="J23" s="40" t="str">
        <f t="shared" si="2"/>
        <v/>
      </c>
      <c r="K23" s="16" t="str">
        <f t="shared" si="3"/>
        <v/>
      </c>
    </row>
    <row r="24" spans="1:11">
      <c r="A24" s="34" t="str">
        <f>IF('KPI 1 - Sell Through'!$C24="","",'KPI 1 - Sell Through'!$C24)</f>
        <v/>
      </c>
      <c r="B24" s="34" t="str">
        <f>IF($A24="","",'KPI 1 - Sell Through'!$D24)</f>
        <v/>
      </c>
      <c r="C24" s="34" t="str">
        <f>IF($A24="","",'KPI 1 - Sell Through'!$E24)</f>
        <v/>
      </c>
      <c r="D24" s="34" t="str">
        <f>IF($A24="","",'KPI 1 - Sell Through'!$I24)</f>
        <v/>
      </c>
      <c r="E24" s="34" t="str">
        <f>IF($A24="","",'KPI 1 - Sell Through'!$B24)</f>
        <v/>
      </c>
      <c r="F24" s="34" t="str">
        <f>IF($A24="","",'KPI 1 - Sell Through'!$M24)</f>
        <v/>
      </c>
      <c r="G24" s="34" t="str">
        <f t="shared" si="0"/>
        <v/>
      </c>
      <c r="H24" s="34" t="str">
        <f>IF($A24="","",'KPI 1 - Sell Through'!$J24)</f>
        <v/>
      </c>
      <c r="I24" s="41" t="str">
        <f t="shared" si="1"/>
        <v/>
      </c>
      <c r="J24" s="41" t="str">
        <f t="shared" si="2"/>
        <v/>
      </c>
      <c r="K24" s="34" t="str">
        <f t="shared" si="3"/>
        <v/>
      </c>
    </row>
    <row r="25" spans="1:11">
      <c r="A25" s="16" t="str">
        <f>IF('KPI 1 - Sell Through'!$C25="","",'KPI 1 - Sell Through'!$C25)</f>
        <v/>
      </c>
      <c r="B25" s="16" t="str">
        <f>IF($A25="","",'KPI 1 - Sell Through'!$D25)</f>
        <v/>
      </c>
      <c r="C25" s="16" t="str">
        <f>IF($A25="","",'KPI 1 - Sell Through'!$E25)</f>
        <v/>
      </c>
      <c r="D25" s="16" t="str">
        <f>IF($A25="","",'KPI 1 - Sell Through'!$I25)</f>
        <v/>
      </c>
      <c r="E25" s="16" t="str">
        <f>IF($A25="","",'KPI 1 - Sell Through'!$B25)</f>
        <v/>
      </c>
      <c r="F25" s="16" t="str">
        <f>IF($A25="","",'KPI 1 - Sell Through'!$M25)</f>
        <v/>
      </c>
      <c r="G25" s="16" t="str">
        <f t="shared" si="0"/>
        <v/>
      </c>
      <c r="H25" s="16" t="str">
        <f>IF($A25="","",'KPI 1 - Sell Through'!$J25)</f>
        <v/>
      </c>
      <c r="I25" s="40" t="str">
        <f t="shared" si="1"/>
        <v/>
      </c>
      <c r="J25" s="40" t="str">
        <f t="shared" si="2"/>
        <v/>
      </c>
      <c r="K25" s="16" t="str">
        <f t="shared" si="3"/>
        <v/>
      </c>
    </row>
    <row r="26" spans="1:11">
      <c r="A26" s="34" t="str">
        <f>IF('KPI 1 - Sell Through'!$C26="","",'KPI 1 - Sell Through'!$C26)</f>
        <v/>
      </c>
      <c r="B26" s="34" t="str">
        <f>IF($A26="","",'KPI 1 - Sell Through'!$D26)</f>
        <v/>
      </c>
      <c r="C26" s="34" t="str">
        <f>IF($A26="","",'KPI 1 - Sell Through'!$E26)</f>
        <v/>
      </c>
      <c r="D26" s="34" t="str">
        <f>IF($A26="","",'KPI 1 - Sell Through'!$I26)</f>
        <v/>
      </c>
      <c r="E26" s="34" t="str">
        <f>IF($A26="","",'KPI 1 - Sell Through'!$B26)</f>
        <v/>
      </c>
      <c r="F26" s="34" t="str">
        <f>IF($A26="","",'KPI 1 - Sell Through'!$M26)</f>
        <v/>
      </c>
      <c r="G26" s="34" t="str">
        <f t="shared" si="0"/>
        <v/>
      </c>
      <c r="H26" s="34" t="str">
        <f>IF($A26="","",'KPI 1 - Sell Through'!$J26)</f>
        <v/>
      </c>
      <c r="I26" s="41" t="str">
        <f t="shared" si="1"/>
        <v/>
      </c>
      <c r="J26" s="41" t="str">
        <f t="shared" si="2"/>
        <v/>
      </c>
      <c r="K26" s="34" t="str">
        <f t="shared" si="3"/>
        <v/>
      </c>
    </row>
  </sheetData>
  <sheetProtection algorithmName="SHA-512" hashValue="1xg7qLd9UYgZBjM0EARqQsxvrNJhA3BxstOcqtqanYh4pmCFVbU7aVyER0W2GnJmRV+EsIE+sNKf5PNgANkEqA==" saltValue="vKyh7Zg6UzWMxzxEuttyug==" spinCount="100000" sheet="1" objects="1" scenarios="1" formatCells="0" formatColumns="0" formatRows="0" insertColumns="0" insertRows="0" sort="0" autoFilter="0" pivotTables="0"/>
  <mergeCells count="3">
    <mergeCell ref="A1:K1"/>
    <mergeCell ref="A2:K2"/>
    <mergeCell ref="A4:K4"/>
  </mergeCells>
  <conditionalFormatting sqref="J7:J26">
    <cfRule type="dataBar" priority="1">
      <dataBar>
        <cfvo type="min"/>
        <cfvo type="max"/>
        <color rgb="FF156082"/>
      </dataBar>
    </cfRule>
    <cfRule type="dataBar" priority="2">
      <dataBar>
        <cfvo type="min"/>
        <cfvo type="max"/>
        <color rgb="FF156082"/>
      </dataBar>
      <extLst>
        <ext xmlns:x14="http://schemas.microsoft.com/office/spreadsheetml/2009/9/main" uri="{B025F937-C7B1-47D3-B67F-A62EFF666E3E}">
          <x14:id>{11C88BED-AFD2-71A6-BAD9-9BAF8ABA1CF5}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1C88BED-AFD2-71A6-BAD9-9BAF8ABA1CF5}">
            <x14:dataBar>
              <x14:cfvo type="min"/>
              <x14:cfvo type="max"/>
              <x14:negativeFillColor auto="1"/>
              <x14:axisColor auto="1"/>
            </x14:dataBar>
          </x14:cfRule>
          <xm:sqref>J7:J26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6"/>
  <sheetViews>
    <sheetView workbookViewId="0">
      <selection activeCell="C39" sqref="C39"/>
    </sheetView>
  </sheetViews>
  <sheetFormatPr baseColWidth="10" defaultColWidth="8.796875" defaultRowHeight="13.8"/>
  <cols>
    <col min="1" max="1" width="14" style="2" customWidth="1"/>
    <col min="2" max="2" width="29" style="2" customWidth="1"/>
    <col min="3" max="3" width="20" style="2" customWidth="1"/>
    <col min="4" max="6" width="14" style="2" customWidth="1"/>
    <col min="7" max="8" width="12" style="2" customWidth="1"/>
    <col min="9" max="9" width="13" style="2" customWidth="1"/>
    <col min="10" max="10" width="14" style="2" customWidth="1"/>
    <col min="11" max="11" width="15" style="2" customWidth="1"/>
    <col min="12" max="12" width="11" style="2" customWidth="1"/>
    <col min="13" max="16384" width="8.796875" style="2"/>
  </cols>
  <sheetData>
    <row r="1" spans="1:12" ht="25.65" customHeight="1">
      <c r="A1" s="1" t="s">
        <v>269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3" t="s">
        <v>270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4" spans="1:12">
      <c r="A4" s="37" t="s">
        <v>271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9"/>
    </row>
    <row r="6" spans="1:12" ht="38.4" customHeight="1">
      <c r="A6" s="14" t="s">
        <v>84</v>
      </c>
      <c r="B6" s="14" t="s">
        <v>88</v>
      </c>
      <c r="C6" s="14" t="s">
        <v>91</v>
      </c>
      <c r="D6" s="14" t="s">
        <v>209</v>
      </c>
      <c r="E6" s="14" t="s">
        <v>210</v>
      </c>
      <c r="F6" s="14" t="s">
        <v>211</v>
      </c>
      <c r="G6" s="14" t="s">
        <v>198</v>
      </c>
      <c r="H6" s="14" t="s">
        <v>201</v>
      </c>
      <c r="I6" s="14" t="s">
        <v>203</v>
      </c>
      <c r="J6" s="14" t="s">
        <v>272</v>
      </c>
      <c r="K6" s="14" t="s">
        <v>273</v>
      </c>
      <c r="L6" s="14" t="s">
        <v>185</v>
      </c>
    </row>
    <row r="7" spans="1:12">
      <c r="A7" s="16" t="str">
        <f>IF('KPI 1 - Sell Through'!$C7="","",'KPI 1 - Sell Through'!$C7)</f>
        <v>HOG-001</v>
      </c>
      <c r="B7" s="16" t="str">
        <f>IF($A7="","",'KPI 1 - Sell Through'!$D7)</f>
        <v>Cafetera compacta</v>
      </c>
      <c r="C7" s="16" t="str">
        <f>IF($A7="","",'KPI 1 - Sell Through'!$E7)</f>
        <v>Electrodomésticos</v>
      </c>
      <c r="D7" s="32">
        <f>IF($A7="","",'KPI 1 - Sell Through'!$R7)</f>
        <v>5690.5</v>
      </c>
      <c r="E7" s="32">
        <f>IF($A7="","",'KPI 1 - Sell Through'!$S7)</f>
        <v>3420</v>
      </c>
      <c r="F7" s="32">
        <f>IF($A7="","",'KPI 1 - Sell Through'!$T7)</f>
        <v>2270.5</v>
      </c>
      <c r="G7" s="16">
        <f>IF($A7="","",'KPI 1 - Sell Through'!$G7)</f>
        <v>80</v>
      </c>
      <c r="H7" s="16">
        <f>IF($A7="","",'KPI 1 - Sell Through'!$J7)</f>
        <v>25</v>
      </c>
      <c r="I7" s="32">
        <f>IF($A7="","",'KPI 1 - Sell Through'!$L7)</f>
        <v>36</v>
      </c>
      <c r="J7" s="16">
        <f t="shared" ref="J7:J26" si="0">IF($A7="","",($G7+$H7)/2)</f>
        <v>52.5</v>
      </c>
      <c r="K7" s="32">
        <f t="shared" ref="K7:K26" si="1">IF($A7="","",$J7*$I7)</f>
        <v>1890</v>
      </c>
      <c r="L7" s="40">
        <f t="shared" ref="L7:L26" si="2">IF($A7="","",IFERROR($F7/$K7,""))</f>
        <v>1.2013227513227513</v>
      </c>
    </row>
    <row r="8" spans="1:12">
      <c r="A8" s="34" t="str">
        <f>IF('KPI 1 - Sell Through'!$C8="","",'KPI 1 - Sell Through'!$C8)</f>
        <v>HOG-002</v>
      </c>
      <c r="B8" s="34" t="str">
        <f>IF($A8="","",'KPI 1 - Sell Through'!$D8)</f>
        <v>Licuadora 1,5 L</v>
      </c>
      <c r="C8" s="34" t="str">
        <f>IF($A8="","",'KPI 1 - Sell Through'!$E8)</f>
        <v>Electrodomésticos</v>
      </c>
      <c r="D8" s="35">
        <f>IF($A8="","",'KPI 1 - Sell Through'!$R8)</f>
        <v>2020.5</v>
      </c>
      <c r="E8" s="35">
        <f>IF($A8="","",'KPI 1 - Sell Through'!$S8)</f>
        <v>1215</v>
      </c>
      <c r="F8" s="35">
        <f>IF($A8="","",'KPI 1 - Sell Through'!$T8)</f>
        <v>805.5</v>
      </c>
      <c r="G8" s="34">
        <f>IF($A8="","",'KPI 1 - Sell Through'!$G8)</f>
        <v>60</v>
      </c>
      <c r="H8" s="34">
        <f>IF($A8="","",'KPI 1 - Sell Through'!$J8)</f>
        <v>35</v>
      </c>
      <c r="I8" s="35">
        <f>IF($A8="","",'KPI 1 - Sell Through'!$L8)</f>
        <v>27</v>
      </c>
      <c r="J8" s="34">
        <f t="shared" si="0"/>
        <v>47.5</v>
      </c>
      <c r="K8" s="35">
        <f t="shared" si="1"/>
        <v>1282.5</v>
      </c>
      <c r="L8" s="41">
        <f t="shared" si="2"/>
        <v>0.62807017543859645</v>
      </c>
    </row>
    <row r="9" spans="1:12">
      <c r="A9" s="16" t="str">
        <f>IF('KPI 1 - Sell Through'!$C9="","",'KPI 1 - Sell Through'!$C9)</f>
        <v>COC-001</v>
      </c>
      <c r="B9" s="16" t="str">
        <f>IF($A9="","",'KPI 1 - Sell Through'!$D9)</f>
        <v>Set de recipientes x10</v>
      </c>
      <c r="C9" s="16" t="str">
        <f>IF($A9="","",'KPI 1 - Sell Through'!$E9)</f>
        <v>Cocina</v>
      </c>
      <c r="D9" s="32">
        <f>IF($A9="","",'KPI 1 - Sell Through'!$R9)</f>
        <v>3735</v>
      </c>
      <c r="E9" s="32">
        <f>IF($A9="","",'KPI 1 - Sell Through'!$S9)</f>
        <v>1800</v>
      </c>
      <c r="F9" s="32">
        <f>IF($A9="","",'KPI 1 - Sell Through'!$T9)</f>
        <v>1935</v>
      </c>
      <c r="G9" s="16">
        <f>IF($A9="","",'KPI 1 - Sell Through'!$G9)</f>
        <v>100</v>
      </c>
      <c r="H9" s="16">
        <f>IF($A9="","",'KPI 1 - Sell Through'!$J9)</f>
        <v>30</v>
      </c>
      <c r="I9" s="32">
        <f>IF($A9="","",'KPI 1 - Sell Through'!$L9)</f>
        <v>12</v>
      </c>
      <c r="J9" s="16">
        <f t="shared" si="0"/>
        <v>65</v>
      </c>
      <c r="K9" s="32">
        <f t="shared" si="1"/>
        <v>780</v>
      </c>
      <c r="L9" s="40">
        <f t="shared" si="2"/>
        <v>2.4807692307692308</v>
      </c>
    </row>
    <row r="10" spans="1:12">
      <c r="A10" s="34" t="str">
        <f>IF('KPI 1 - Sell Through'!$C10="","",'KPI 1 - Sell Through'!$C10)</f>
        <v>ORG-001</v>
      </c>
      <c r="B10" s="34" t="str">
        <f>IF($A10="","",'KPI 1 - Sell Through'!$D10)</f>
        <v>Organizador de cajón</v>
      </c>
      <c r="C10" s="34" t="str">
        <f>IF($A10="","",'KPI 1 - Sell Through'!$E10)</f>
        <v>Organización</v>
      </c>
      <c r="D10" s="35">
        <f>IF($A10="","",'KPI 1 - Sell Through'!$R10)</f>
        <v>566.20000000000005</v>
      </c>
      <c r="E10" s="35">
        <f>IF($A10="","",'KPI 1 - Sell Through'!$S10)</f>
        <v>266</v>
      </c>
      <c r="F10" s="35">
        <f>IF($A10="","",'KPI 1 - Sell Through'!$T10)</f>
        <v>300.20000000000005</v>
      </c>
      <c r="G10" s="34">
        <f>IF($A10="","",'KPI 1 - Sell Through'!$G10)</f>
        <v>120</v>
      </c>
      <c r="H10" s="34">
        <f>IF($A10="","",'KPI 1 - Sell Through'!$J10)</f>
        <v>82</v>
      </c>
      <c r="I10" s="35">
        <f>IF($A10="","",'KPI 1 - Sell Through'!$L10)</f>
        <v>7</v>
      </c>
      <c r="J10" s="34">
        <f t="shared" si="0"/>
        <v>101</v>
      </c>
      <c r="K10" s="35">
        <f t="shared" si="1"/>
        <v>707</v>
      </c>
      <c r="L10" s="41">
        <f t="shared" si="2"/>
        <v>0.42461103253182469</v>
      </c>
    </row>
    <row r="11" spans="1:12">
      <c r="A11" s="16" t="str">
        <f>IF('KPI 1 - Sell Through'!$C11="","",'KPI 1 - Sell Through'!$C11)</f>
        <v>COC-002</v>
      </c>
      <c r="B11" s="16" t="str">
        <f>IF($A11="","",'KPI 1 - Sell Through'!$D11)</f>
        <v>Termo de acero 750 ml</v>
      </c>
      <c r="C11" s="16" t="str">
        <f>IF($A11="","",'KPI 1 - Sell Through'!$E11)</f>
        <v>Cocina</v>
      </c>
      <c r="D11" s="32">
        <f>IF($A11="","",'KPI 1 - Sell Through'!$R11)</f>
        <v>2541.5</v>
      </c>
      <c r="E11" s="32">
        <f>IF($A11="","",'KPI 1 - Sell Through'!$S11)</f>
        <v>1190</v>
      </c>
      <c r="F11" s="32">
        <f>IF($A11="","",'KPI 1 - Sell Through'!$T11)</f>
        <v>1351.5</v>
      </c>
      <c r="G11" s="16">
        <f>IF($A11="","",'KPI 1 - Sell Through'!$G11)</f>
        <v>70</v>
      </c>
      <c r="H11" s="16">
        <f>IF($A11="","",'KPI 1 - Sell Through'!$J11)</f>
        <v>15</v>
      </c>
      <c r="I11" s="32">
        <f>IF($A11="","",'KPI 1 - Sell Through'!$L11)</f>
        <v>14</v>
      </c>
      <c r="J11" s="16">
        <f t="shared" si="0"/>
        <v>42.5</v>
      </c>
      <c r="K11" s="32">
        <f t="shared" si="1"/>
        <v>595</v>
      </c>
      <c r="L11" s="40">
        <f t="shared" si="2"/>
        <v>2.2714285714285714</v>
      </c>
    </row>
    <row r="12" spans="1:12">
      <c r="A12" s="34" t="str">
        <f>IF('KPI 1 - Sell Through'!$C12="","",'KPI 1 - Sell Through'!$C12)</f>
        <v>COC-003</v>
      </c>
      <c r="B12" s="34" t="str">
        <f>IF($A12="","",'KPI 1 - Sell Through'!$D12)</f>
        <v>Sartén antiadherente 24 cm</v>
      </c>
      <c r="C12" s="34" t="str">
        <f>IF($A12="","",'KPI 1 - Sell Through'!$E12)</f>
        <v>Cocina</v>
      </c>
      <c r="D12" s="35">
        <f>IF($A12="","",'KPI 1 - Sell Through'!$R12)</f>
        <v>1221.5</v>
      </c>
      <c r="E12" s="35">
        <f>IF($A12="","",'KPI 1 - Sell Through'!$S12)</f>
        <v>630</v>
      </c>
      <c r="F12" s="35">
        <f>IF($A12="","",'KPI 1 - Sell Through'!$T12)</f>
        <v>591.5</v>
      </c>
      <c r="G12" s="34">
        <f>IF($A12="","",'KPI 1 - Sell Through'!$G12)</f>
        <v>50</v>
      </c>
      <c r="H12" s="34">
        <f>IF($A12="","",'KPI 1 - Sell Through'!$J12)</f>
        <v>35</v>
      </c>
      <c r="I12" s="35">
        <f>IF($A12="","",'KPI 1 - Sell Through'!$L12)</f>
        <v>18</v>
      </c>
      <c r="J12" s="34">
        <f t="shared" si="0"/>
        <v>42.5</v>
      </c>
      <c r="K12" s="35">
        <f t="shared" si="1"/>
        <v>765</v>
      </c>
      <c r="L12" s="41">
        <f t="shared" si="2"/>
        <v>0.773202614379085</v>
      </c>
    </row>
    <row r="13" spans="1:12">
      <c r="A13" s="16" t="str">
        <f>IF('KPI 1 - Sell Through'!$C13="","",'KPI 1 - Sell Through'!$C13)</f>
        <v>COC-004</v>
      </c>
      <c r="B13" s="16" t="str">
        <f>IF($A13="","",'KPI 1 - Sell Through'!$D13)</f>
        <v>Balanza digital de cocina</v>
      </c>
      <c r="C13" s="16" t="str">
        <f>IF($A13="","",'KPI 1 - Sell Through'!$E13)</f>
        <v>Cocina</v>
      </c>
      <c r="D13" s="32">
        <f>IF($A13="","",'KPI 1 - Sell Through'!$R13)</f>
        <v>334.79999999999995</v>
      </c>
      <c r="E13" s="32">
        <f>IF($A13="","",'KPI 1 - Sell Through'!$S13)</f>
        <v>192</v>
      </c>
      <c r="F13" s="32">
        <f>IF($A13="","",'KPI 1 - Sell Through'!$T13)</f>
        <v>142.79999999999995</v>
      </c>
      <c r="G13" s="16">
        <f>IF($A13="","",'KPI 1 - Sell Through'!$G13)</f>
        <v>40</v>
      </c>
      <c r="H13" s="16">
        <f>IF($A13="","",'KPI 1 - Sell Through'!$J13)</f>
        <v>28</v>
      </c>
      <c r="I13" s="32">
        <f>IF($A13="","",'KPI 1 - Sell Through'!$L13)</f>
        <v>16</v>
      </c>
      <c r="J13" s="16">
        <f t="shared" si="0"/>
        <v>34</v>
      </c>
      <c r="K13" s="32">
        <f t="shared" si="1"/>
        <v>544</v>
      </c>
      <c r="L13" s="40">
        <f t="shared" si="2"/>
        <v>0.2624999999999999</v>
      </c>
    </row>
    <row r="14" spans="1:12">
      <c r="A14" s="34" t="str">
        <f>IF('KPI 1 - Sell Through'!$C14="","",'KPI 1 - Sell Through'!$C14)</f>
        <v>CAF-001</v>
      </c>
      <c r="B14" s="34" t="str">
        <f>IF($A14="","",'KPI 1 - Sell Through'!$D14)</f>
        <v>Filtros para cafetera x100</v>
      </c>
      <c r="C14" s="34" t="str">
        <f>IF($A14="","",'KPI 1 - Sell Through'!$E14)</f>
        <v>Consumibles</v>
      </c>
      <c r="D14" s="35">
        <f>IF($A14="","",'KPI 1 - Sell Through'!$R14)</f>
        <v>1869</v>
      </c>
      <c r="E14" s="35">
        <f>IF($A14="","",'KPI 1 - Sell Through'!$S14)</f>
        <v>672</v>
      </c>
      <c r="F14" s="35">
        <f>IF($A14="","",'KPI 1 - Sell Through'!$T14)</f>
        <v>1197</v>
      </c>
      <c r="G14" s="34">
        <f>IF($A14="","",'KPI 1 - Sell Through'!$G14)</f>
        <v>150</v>
      </c>
      <c r="H14" s="34">
        <f>IF($A14="","",'KPI 1 - Sell Through'!$J14)</f>
        <v>40</v>
      </c>
      <c r="I14" s="35">
        <f>IF($A14="","",'KPI 1 - Sell Through'!$L14)</f>
        <v>3.2</v>
      </c>
      <c r="J14" s="34">
        <f t="shared" si="0"/>
        <v>95</v>
      </c>
      <c r="K14" s="35">
        <f t="shared" si="1"/>
        <v>304</v>
      </c>
      <c r="L14" s="41">
        <f t="shared" si="2"/>
        <v>3.9375</v>
      </c>
    </row>
    <row r="15" spans="1:12">
      <c r="A15" s="16" t="str">
        <f>IF('KPI 1 - Sell Through'!$C15="","",'KPI 1 - Sell Through'!$C15)</f>
        <v/>
      </c>
      <c r="B15" s="16" t="str">
        <f>IF($A15="","",'KPI 1 - Sell Through'!$D15)</f>
        <v/>
      </c>
      <c r="C15" s="16" t="str">
        <f>IF($A15="","",'KPI 1 - Sell Through'!$E15)</f>
        <v/>
      </c>
      <c r="D15" s="32" t="str">
        <f>IF($A15="","",'KPI 1 - Sell Through'!$R15)</f>
        <v/>
      </c>
      <c r="E15" s="32" t="str">
        <f>IF($A15="","",'KPI 1 - Sell Through'!$S15)</f>
        <v/>
      </c>
      <c r="F15" s="32" t="str">
        <f>IF($A15="","",'KPI 1 - Sell Through'!$T15)</f>
        <v/>
      </c>
      <c r="G15" s="16" t="str">
        <f>IF($A15="","",'KPI 1 - Sell Through'!$G15)</f>
        <v/>
      </c>
      <c r="H15" s="16" t="str">
        <f>IF($A15="","",'KPI 1 - Sell Through'!$J15)</f>
        <v/>
      </c>
      <c r="I15" s="32" t="str">
        <f>IF($A15="","",'KPI 1 - Sell Through'!$L15)</f>
        <v/>
      </c>
      <c r="J15" s="16" t="str">
        <f t="shared" si="0"/>
        <v/>
      </c>
      <c r="K15" s="32" t="str">
        <f t="shared" si="1"/>
        <v/>
      </c>
      <c r="L15" s="40" t="str">
        <f t="shared" si="2"/>
        <v/>
      </c>
    </row>
    <row r="16" spans="1:12">
      <c r="A16" s="34" t="str">
        <f>IF('KPI 1 - Sell Through'!$C16="","",'KPI 1 - Sell Through'!$C16)</f>
        <v/>
      </c>
      <c r="B16" s="34" t="str">
        <f>IF($A16="","",'KPI 1 - Sell Through'!$D16)</f>
        <v/>
      </c>
      <c r="C16" s="34" t="str">
        <f>IF($A16="","",'KPI 1 - Sell Through'!$E16)</f>
        <v/>
      </c>
      <c r="D16" s="35" t="str">
        <f>IF($A16="","",'KPI 1 - Sell Through'!$R16)</f>
        <v/>
      </c>
      <c r="E16" s="35" t="str">
        <f>IF($A16="","",'KPI 1 - Sell Through'!$S16)</f>
        <v/>
      </c>
      <c r="F16" s="35" t="str">
        <f>IF($A16="","",'KPI 1 - Sell Through'!$T16)</f>
        <v/>
      </c>
      <c r="G16" s="34" t="str">
        <f>IF($A16="","",'KPI 1 - Sell Through'!$G16)</f>
        <v/>
      </c>
      <c r="H16" s="34" t="str">
        <f>IF($A16="","",'KPI 1 - Sell Through'!$J16)</f>
        <v/>
      </c>
      <c r="I16" s="35" t="str">
        <f>IF($A16="","",'KPI 1 - Sell Through'!$L16)</f>
        <v/>
      </c>
      <c r="J16" s="34" t="str">
        <f t="shared" si="0"/>
        <v/>
      </c>
      <c r="K16" s="35" t="str">
        <f t="shared" si="1"/>
        <v/>
      </c>
      <c r="L16" s="41" t="str">
        <f t="shared" si="2"/>
        <v/>
      </c>
    </row>
    <row r="17" spans="1:12">
      <c r="A17" s="16" t="str">
        <f>IF('KPI 1 - Sell Through'!$C17="","",'KPI 1 - Sell Through'!$C17)</f>
        <v/>
      </c>
      <c r="B17" s="16" t="str">
        <f>IF($A17="","",'KPI 1 - Sell Through'!$D17)</f>
        <v/>
      </c>
      <c r="C17" s="16" t="str">
        <f>IF($A17="","",'KPI 1 - Sell Through'!$E17)</f>
        <v/>
      </c>
      <c r="D17" s="32" t="str">
        <f>IF($A17="","",'KPI 1 - Sell Through'!$R17)</f>
        <v/>
      </c>
      <c r="E17" s="32" t="str">
        <f>IF($A17="","",'KPI 1 - Sell Through'!$S17)</f>
        <v/>
      </c>
      <c r="F17" s="32" t="str">
        <f>IF($A17="","",'KPI 1 - Sell Through'!$T17)</f>
        <v/>
      </c>
      <c r="G17" s="16" t="str">
        <f>IF($A17="","",'KPI 1 - Sell Through'!$G17)</f>
        <v/>
      </c>
      <c r="H17" s="16" t="str">
        <f>IF($A17="","",'KPI 1 - Sell Through'!$J17)</f>
        <v/>
      </c>
      <c r="I17" s="32" t="str">
        <f>IF($A17="","",'KPI 1 - Sell Through'!$L17)</f>
        <v/>
      </c>
      <c r="J17" s="16" t="str">
        <f t="shared" si="0"/>
        <v/>
      </c>
      <c r="K17" s="32" t="str">
        <f t="shared" si="1"/>
        <v/>
      </c>
      <c r="L17" s="40" t="str">
        <f t="shared" si="2"/>
        <v/>
      </c>
    </row>
    <row r="18" spans="1:12">
      <c r="A18" s="34" t="str">
        <f>IF('KPI 1 - Sell Through'!$C18="","",'KPI 1 - Sell Through'!$C18)</f>
        <v/>
      </c>
      <c r="B18" s="34" t="str">
        <f>IF($A18="","",'KPI 1 - Sell Through'!$D18)</f>
        <v/>
      </c>
      <c r="C18" s="34" t="str">
        <f>IF($A18="","",'KPI 1 - Sell Through'!$E18)</f>
        <v/>
      </c>
      <c r="D18" s="35" t="str">
        <f>IF($A18="","",'KPI 1 - Sell Through'!$R18)</f>
        <v/>
      </c>
      <c r="E18" s="35" t="str">
        <f>IF($A18="","",'KPI 1 - Sell Through'!$S18)</f>
        <v/>
      </c>
      <c r="F18" s="35" t="str">
        <f>IF($A18="","",'KPI 1 - Sell Through'!$T18)</f>
        <v/>
      </c>
      <c r="G18" s="34" t="str">
        <f>IF($A18="","",'KPI 1 - Sell Through'!$G18)</f>
        <v/>
      </c>
      <c r="H18" s="34" t="str">
        <f>IF($A18="","",'KPI 1 - Sell Through'!$J18)</f>
        <v/>
      </c>
      <c r="I18" s="35" t="str">
        <f>IF($A18="","",'KPI 1 - Sell Through'!$L18)</f>
        <v/>
      </c>
      <c r="J18" s="34" t="str">
        <f t="shared" si="0"/>
        <v/>
      </c>
      <c r="K18" s="35" t="str">
        <f t="shared" si="1"/>
        <v/>
      </c>
      <c r="L18" s="41" t="str">
        <f t="shared" si="2"/>
        <v/>
      </c>
    </row>
    <row r="19" spans="1:12">
      <c r="A19" s="16" t="str">
        <f>IF('KPI 1 - Sell Through'!$C19="","",'KPI 1 - Sell Through'!$C19)</f>
        <v/>
      </c>
      <c r="B19" s="16" t="str">
        <f>IF($A19="","",'KPI 1 - Sell Through'!$D19)</f>
        <v/>
      </c>
      <c r="C19" s="16" t="str">
        <f>IF($A19="","",'KPI 1 - Sell Through'!$E19)</f>
        <v/>
      </c>
      <c r="D19" s="32" t="str">
        <f>IF($A19="","",'KPI 1 - Sell Through'!$R19)</f>
        <v/>
      </c>
      <c r="E19" s="32" t="str">
        <f>IF($A19="","",'KPI 1 - Sell Through'!$S19)</f>
        <v/>
      </c>
      <c r="F19" s="32" t="str">
        <f>IF($A19="","",'KPI 1 - Sell Through'!$T19)</f>
        <v/>
      </c>
      <c r="G19" s="16" t="str">
        <f>IF($A19="","",'KPI 1 - Sell Through'!$G19)</f>
        <v/>
      </c>
      <c r="H19" s="16" t="str">
        <f>IF($A19="","",'KPI 1 - Sell Through'!$J19)</f>
        <v/>
      </c>
      <c r="I19" s="32" t="str">
        <f>IF($A19="","",'KPI 1 - Sell Through'!$L19)</f>
        <v/>
      </c>
      <c r="J19" s="16" t="str">
        <f t="shared" si="0"/>
        <v/>
      </c>
      <c r="K19" s="32" t="str">
        <f t="shared" si="1"/>
        <v/>
      </c>
      <c r="L19" s="40" t="str">
        <f t="shared" si="2"/>
        <v/>
      </c>
    </row>
    <row r="20" spans="1:12">
      <c r="A20" s="34" t="str">
        <f>IF('KPI 1 - Sell Through'!$C20="","",'KPI 1 - Sell Through'!$C20)</f>
        <v/>
      </c>
      <c r="B20" s="34" t="str">
        <f>IF($A20="","",'KPI 1 - Sell Through'!$D20)</f>
        <v/>
      </c>
      <c r="C20" s="34" t="str">
        <f>IF($A20="","",'KPI 1 - Sell Through'!$E20)</f>
        <v/>
      </c>
      <c r="D20" s="35" t="str">
        <f>IF($A20="","",'KPI 1 - Sell Through'!$R20)</f>
        <v/>
      </c>
      <c r="E20" s="35" t="str">
        <f>IF($A20="","",'KPI 1 - Sell Through'!$S20)</f>
        <v/>
      </c>
      <c r="F20" s="35" t="str">
        <f>IF($A20="","",'KPI 1 - Sell Through'!$T20)</f>
        <v/>
      </c>
      <c r="G20" s="34" t="str">
        <f>IF($A20="","",'KPI 1 - Sell Through'!$G20)</f>
        <v/>
      </c>
      <c r="H20" s="34" t="str">
        <f>IF($A20="","",'KPI 1 - Sell Through'!$J20)</f>
        <v/>
      </c>
      <c r="I20" s="35" t="str">
        <f>IF($A20="","",'KPI 1 - Sell Through'!$L20)</f>
        <v/>
      </c>
      <c r="J20" s="34" t="str">
        <f t="shared" si="0"/>
        <v/>
      </c>
      <c r="K20" s="35" t="str">
        <f t="shared" si="1"/>
        <v/>
      </c>
      <c r="L20" s="41" t="str">
        <f t="shared" si="2"/>
        <v/>
      </c>
    </row>
    <row r="21" spans="1:12">
      <c r="A21" s="16" t="str">
        <f>IF('KPI 1 - Sell Through'!$C21="","",'KPI 1 - Sell Through'!$C21)</f>
        <v/>
      </c>
      <c r="B21" s="16" t="str">
        <f>IF($A21="","",'KPI 1 - Sell Through'!$D21)</f>
        <v/>
      </c>
      <c r="C21" s="16" t="str">
        <f>IF($A21="","",'KPI 1 - Sell Through'!$E21)</f>
        <v/>
      </c>
      <c r="D21" s="32" t="str">
        <f>IF($A21="","",'KPI 1 - Sell Through'!$R21)</f>
        <v/>
      </c>
      <c r="E21" s="32" t="str">
        <f>IF($A21="","",'KPI 1 - Sell Through'!$S21)</f>
        <v/>
      </c>
      <c r="F21" s="32" t="str">
        <f>IF($A21="","",'KPI 1 - Sell Through'!$T21)</f>
        <v/>
      </c>
      <c r="G21" s="16" t="str">
        <f>IF($A21="","",'KPI 1 - Sell Through'!$G21)</f>
        <v/>
      </c>
      <c r="H21" s="16" t="str">
        <f>IF($A21="","",'KPI 1 - Sell Through'!$J21)</f>
        <v/>
      </c>
      <c r="I21" s="32" t="str">
        <f>IF($A21="","",'KPI 1 - Sell Through'!$L21)</f>
        <v/>
      </c>
      <c r="J21" s="16" t="str">
        <f t="shared" si="0"/>
        <v/>
      </c>
      <c r="K21" s="32" t="str">
        <f t="shared" si="1"/>
        <v/>
      </c>
      <c r="L21" s="40" t="str">
        <f t="shared" si="2"/>
        <v/>
      </c>
    </row>
    <row r="22" spans="1:12">
      <c r="A22" s="34" t="str">
        <f>IF('KPI 1 - Sell Through'!$C22="","",'KPI 1 - Sell Through'!$C22)</f>
        <v/>
      </c>
      <c r="B22" s="34" t="str">
        <f>IF($A22="","",'KPI 1 - Sell Through'!$D22)</f>
        <v/>
      </c>
      <c r="C22" s="34" t="str">
        <f>IF($A22="","",'KPI 1 - Sell Through'!$E22)</f>
        <v/>
      </c>
      <c r="D22" s="35" t="str">
        <f>IF($A22="","",'KPI 1 - Sell Through'!$R22)</f>
        <v/>
      </c>
      <c r="E22" s="35" t="str">
        <f>IF($A22="","",'KPI 1 - Sell Through'!$S22)</f>
        <v/>
      </c>
      <c r="F22" s="35" t="str">
        <f>IF($A22="","",'KPI 1 - Sell Through'!$T22)</f>
        <v/>
      </c>
      <c r="G22" s="34" t="str">
        <f>IF($A22="","",'KPI 1 - Sell Through'!$G22)</f>
        <v/>
      </c>
      <c r="H22" s="34" t="str">
        <f>IF($A22="","",'KPI 1 - Sell Through'!$J22)</f>
        <v/>
      </c>
      <c r="I22" s="35" t="str">
        <f>IF($A22="","",'KPI 1 - Sell Through'!$L22)</f>
        <v/>
      </c>
      <c r="J22" s="34" t="str">
        <f t="shared" si="0"/>
        <v/>
      </c>
      <c r="K22" s="35" t="str">
        <f t="shared" si="1"/>
        <v/>
      </c>
      <c r="L22" s="41" t="str">
        <f t="shared" si="2"/>
        <v/>
      </c>
    </row>
    <row r="23" spans="1:12">
      <c r="A23" s="16" t="str">
        <f>IF('KPI 1 - Sell Through'!$C23="","",'KPI 1 - Sell Through'!$C23)</f>
        <v/>
      </c>
      <c r="B23" s="16" t="str">
        <f>IF($A23="","",'KPI 1 - Sell Through'!$D23)</f>
        <v/>
      </c>
      <c r="C23" s="16" t="str">
        <f>IF($A23="","",'KPI 1 - Sell Through'!$E23)</f>
        <v/>
      </c>
      <c r="D23" s="32" t="str">
        <f>IF($A23="","",'KPI 1 - Sell Through'!$R23)</f>
        <v/>
      </c>
      <c r="E23" s="32" t="str">
        <f>IF($A23="","",'KPI 1 - Sell Through'!$S23)</f>
        <v/>
      </c>
      <c r="F23" s="32" t="str">
        <f>IF($A23="","",'KPI 1 - Sell Through'!$T23)</f>
        <v/>
      </c>
      <c r="G23" s="16" t="str">
        <f>IF($A23="","",'KPI 1 - Sell Through'!$G23)</f>
        <v/>
      </c>
      <c r="H23" s="16" t="str">
        <f>IF($A23="","",'KPI 1 - Sell Through'!$J23)</f>
        <v/>
      </c>
      <c r="I23" s="32" t="str">
        <f>IF($A23="","",'KPI 1 - Sell Through'!$L23)</f>
        <v/>
      </c>
      <c r="J23" s="16" t="str">
        <f t="shared" si="0"/>
        <v/>
      </c>
      <c r="K23" s="32" t="str">
        <f t="shared" si="1"/>
        <v/>
      </c>
      <c r="L23" s="40" t="str">
        <f t="shared" si="2"/>
        <v/>
      </c>
    </row>
    <row r="24" spans="1:12">
      <c r="A24" s="34" t="str">
        <f>IF('KPI 1 - Sell Through'!$C24="","",'KPI 1 - Sell Through'!$C24)</f>
        <v/>
      </c>
      <c r="B24" s="34" t="str">
        <f>IF($A24="","",'KPI 1 - Sell Through'!$D24)</f>
        <v/>
      </c>
      <c r="C24" s="34" t="str">
        <f>IF($A24="","",'KPI 1 - Sell Through'!$E24)</f>
        <v/>
      </c>
      <c r="D24" s="35" t="str">
        <f>IF($A24="","",'KPI 1 - Sell Through'!$R24)</f>
        <v/>
      </c>
      <c r="E24" s="35" t="str">
        <f>IF($A24="","",'KPI 1 - Sell Through'!$S24)</f>
        <v/>
      </c>
      <c r="F24" s="35" t="str">
        <f>IF($A24="","",'KPI 1 - Sell Through'!$T24)</f>
        <v/>
      </c>
      <c r="G24" s="34" t="str">
        <f>IF($A24="","",'KPI 1 - Sell Through'!$G24)</f>
        <v/>
      </c>
      <c r="H24" s="34" t="str">
        <f>IF($A24="","",'KPI 1 - Sell Through'!$J24)</f>
        <v/>
      </c>
      <c r="I24" s="35" t="str">
        <f>IF($A24="","",'KPI 1 - Sell Through'!$L24)</f>
        <v/>
      </c>
      <c r="J24" s="34" t="str">
        <f t="shared" si="0"/>
        <v/>
      </c>
      <c r="K24" s="35" t="str">
        <f t="shared" si="1"/>
        <v/>
      </c>
      <c r="L24" s="41" t="str">
        <f t="shared" si="2"/>
        <v/>
      </c>
    </row>
    <row r="25" spans="1:12">
      <c r="A25" s="16" t="str">
        <f>IF('KPI 1 - Sell Through'!$C25="","",'KPI 1 - Sell Through'!$C25)</f>
        <v/>
      </c>
      <c r="B25" s="16" t="str">
        <f>IF($A25="","",'KPI 1 - Sell Through'!$D25)</f>
        <v/>
      </c>
      <c r="C25" s="16" t="str">
        <f>IF($A25="","",'KPI 1 - Sell Through'!$E25)</f>
        <v/>
      </c>
      <c r="D25" s="32" t="str">
        <f>IF($A25="","",'KPI 1 - Sell Through'!$R25)</f>
        <v/>
      </c>
      <c r="E25" s="32" t="str">
        <f>IF($A25="","",'KPI 1 - Sell Through'!$S25)</f>
        <v/>
      </c>
      <c r="F25" s="32" t="str">
        <f>IF($A25="","",'KPI 1 - Sell Through'!$T25)</f>
        <v/>
      </c>
      <c r="G25" s="16" t="str">
        <f>IF($A25="","",'KPI 1 - Sell Through'!$G25)</f>
        <v/>
      </c>
      <c r="H25" s="16" t="str">
        <f>IF($A25="","",'KPI 1 - Sell Through'!$J25)</f>
        <v/>
      </c>
      <c r="I25" s="32" t="str">
        <f>IF($A25="","",'KPI 1 - Sell Through'!$L25)</f>
        <v/>
      </c>
      <c r="J25" s="16" t="str">
        <f t="shared" si="0"/>
        <v/>
      </c>
      <c r="K25" s="32" t="str">
        <f t="shared" si="1"/>
        <v/>
      </c>
      <c r="L25" s="40" t="str">
        <f t="shared" si="2"/>
        <v/>
      </c>
    </row>
    <row r="26" spans="1:12">
      <c r="A26" s="34" t="str">
        <f>IF('KPI 1 - Sell Through'!$C26="","",'KPI 1 - Sell Through'!$C26)</f>
        <v/>
      </c>
      <c r="B26" s="34" t="str">
        <f>IF($A26="","",'KPI 1 - Sell Through'!$D26)</f>
        <v/>
      </c>
      <c r="C26" s="34" t="str">
        <f>IF($A26="","",'KPI 1 - Sell Through'!$E26)</f>
        <v/>
      </c>
      <c r="D26" s="35" t="str">
        <f>IF($A26="","",'KPI 1 - Sell Through'!$R26)</f>
        <v/>
      </c>
      <c r="E26" s="35" t="str">
        <f>IF($A26="","",'KPI 1 - Sell Through'!$S26)</f>
        <v/>
      </c>
      <c r="F26" s="35" t="str">
        <f>IF($A26="","",'KPI 1 - Sell Through'!$T26)</f>
        <v/>
      </c>
      <c r="G26" s="34" t="str">
        <f>IF($A26="","",'KPI 1 - Sell Through'!$G26)</f>
        <v/>
      </c>
      <c r="H26" s="34" t="str">
        <f>IF($A26="","",'KPI 1 - Sell Through'!$J26)</f>
        <v/>
      </c>
      <c r="I26" s="35" t="str">
        <f>IF($A26="","",'KPI 1 - Sell Through'!$L26)</f>
        <v/>
      </c>
      <c r="J26" s="34" t="str">
        <f t="shared" si="0"/>
        <v/>
      </c>
      <c r="K26" s="35" t="str">
        <f t="shared" si="1"/>
        <v/>
      </c>
      <c r="L26" s="41" t="str">
        <f t="shared" si="2"/>
        <v/>
      </c>
    </row>
  </sheetData>
  <sheetProtection algorithmName="SHA-512" hashValue="jc20m7//0of3++2Ib074VTB3eLqc70QyVQi26U1TEiN4hwfmacbpqVELrBzo7vjbTFXqywIOpfHXi7HJgEQqiw==" saltValue="VLpwF3etyZArKrt7Otw1aw==" spinCount="100000" sheet="1" objects="1" scenarios="1" formatCells="0" formatColumns="0" formatRows="0" insertColumns="0" insertRows="0" sort="0" autoFilter="0" pivotTables="0"/>
  <mergeCells count="3">
    <mergeCell ref="A1:L1"/>
    <mergeCell ref="A2:L2"/>
    <mergeCell ref="A4:L4"/>
  </mergeCells>
  <conditionalFormatting sqref="L7:L26">
    <cfRule type="dataBar" priority="1">
      <dataBar>
        <cfvo type="min"/>
        <cfvo type="max"/>
        <color rgb="FF156082"/>
      </dataBar>
    </cfRule>
    <cfRule type="dataBar" priority="2">
      <dataBar>
        <cfvo type="min"/>
        <cfvo type="max"/>
        <color rgb="FF156082"/>
      </dataBar>
      <extLst>
        <ext xmlns:x14="http://schemas.microsoft.com/office/spreadsheetml/2009/9/main" uri="{B025F937-C7B1-47D3-B67F-A62EFF666E3E}">
          <x14:id>{C39DB45B-9928-D742-ECE4-235AA266771F}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39DB45B-9928-D742-ECE4-235AA266771F}">
            <x14:dataBar>
              <x14:cfvo type="min"/>
              <x14:cfvo type="max"/>
              <x14:negativeFillColor auto="1"/>
              <x14:axisColor auto="1"/>
            </x14:dataBar>
          </x14:cfRule>
          <xm:sqref>L7:L26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Instrucciones</vt:lpstr>
      <vt:lpstr>Glosario</vt:lpstr>
      <vt:lpstr>KPI 1 - Sell Through</vt:lpstr>
      <vt:lpstr>KPI 2 - ABC</vt:lpstr>
      <vt:lpstr>KPI 3 - IRS</vt:lpstr>
      <vt:lpstr>KPI 4 - Cobertura</vt:lpstr>
      <vt:lpstr>KPI 5 - GMROI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2026-07-28T22:33:26Z</dcterms:modified>
</cp:coreProperties>
</file>