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9F67097-70C0-40A9-865A-D574A01BAF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5" r:id="rId2"/>
    <sheet name="Datos mensuales" sheetId="2" r:id="rId3"/>
    <sheet name="Dashboard" sheetId="3" r:id="rId4"/>
    <sheet name="Canales y categoría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  <c r="F24" i="4"/>
  <c r="G24" i="4" s="1"/>
  <c r="H23" i="4"/>
  <c r="F23" i="4"/>
  <c r="G23" i="4" s="1"/>
  <c r="H22" i="4"/>
  <c r="F22" i="4"/>
  <c r="G22" i="4" s="1"/>
  <c r="H21" i="4"/>
  <c r="F21" i="4"/>
  <c r="G21" i="4" s="1"/>
  <c r="H20" i="4"/>
  <c r="F20" i="4"/>
  <c r="G20" i="4" s="1"/>
  <c r="H19" i="4"/>
  <c r="G19" i="4"/>
  <c r="F19" i="4"/>
  <c r="H18" i="4"/>
  <c r="F18" i="4"/>
  <c r="G18" i="4" s="1"/>
  <c r="H17" i="4"/>
  <c r="F17" i="4"/>
  <c r="G17" i="4" s="1"/>
  <c r="H16" i="4"/>
  <c r="F16" i="4"/>
  <c r="G16" i="4" s="1"/>
  <c r="H15" i="4"/>
  <c r="F15" i="4"/>
  <c r="G15" i="4" s="1"/>
  <c r="H14" i="4"/>
  <c r="F14" i="4"/>
  <c r="G14" i="4" s="1"/>
  <c r="H13" i="4"/>
  <c r="F13" i="4"/>
  <c r="G13" i="4" s="1"/>
  <c r="F12" i="4"/>
  <c r="G12" i="4" s="1"/>
  <c r="H12" i="4" s="1"/>
  <c r="F11" i="4"/>
  <c r="G11" i="4" s="1"/>
  <c r="H11" i="4" s="1"/>
  <c r="F10" i="4"/>
  <c r="G10" i="4" s="1"/>
  <c r="H10" i="4" s="1"/>
  <c r="F9" i="4"/>
  <c r="G9" i="4" s="1"/>
  <c r="H9" i="4" s="1"/>
  <c r="F8" i="4"/>
  <c r="G8" i="4" s="1"/>
  <c r="H8" i="4" s="1"/>
  <c r="F7" i="4"/>
  <c r="G7" i="4" s="1"/>
  <c r="H7" i="4" s="1"/>
  <c r="F6" i="4"/>
  <c r="G6" i="4" s="1"/>
  <c r="H6" i="4" s="1"/>
  <c r="F5" i="4"/>
  <c r="G5" i="4" s="1"/>
  <c r="H5" i="4" s="1"/>
  <c r="B24" i="3"/>
  <c r="A24" i="3"/>
  <c r="H24" i="3" s="1"/>
  <c r="B23" i="3"/>
  <c r="A23" i="3"/>
  <c r="H23" i="3" s="1"/>
  <c r="B22" i="3"/>
  <c r="A22" i="3"/>
  <c r="H22" i="3" s="1"/>
  <c r="B21" i="3"/>
  <c r="A21" i="3"/>
  <c r="H21" i="3" s="1"/>
  <c r="B20" i="3"/>
  <c r="A20" i="3"/>
  <c r="H20" i="3" s="1"/>
  <c r="B19" i="3"/>
  <c r="A19" i="3"/>
  <c r="H19" i="3" s="1"/>
  <c r="B18" i="3"/>
  <c r="A18" i="3"/>
  <c r="H18" i="3" s="1"/>
  <c r="B17" i="3"/>
  <c r="A17" i="3"/>
  <c r="H17" i="3" s="1"/>
  <c r="B16" i="3"/>
  <c r="A16" i="3"/>
  <c r="H16" i="3" s="1"/>
  <c r="B15" i="3"/>
  <c r="A15" i="3"/>
  <c r="H15" i="3" s="1"/>
  <c r="B14" i="3"/>
  <c r="A14" i="3"/>
  <c r="H14" i="3" s="1"/>
  <c r="B13" i="3"/>
  <c r="A13" i="3"/>
  <c r="H13" i="3" s="1"/>
  <c r="C5" i="3"/>
  <c r="B5" i="3"/>
  <c r="O16" i="2"/>
  <c r="N16" i="2"/>
  <c r="E24" i="3" s="1"/>
  <c r="K16" i="2"/>
  <c r="M16" i="2" s="1"/>
  <c r="J16" i="2"/>
  <c r="L16" i="2" s="1"/>
  <c r="O15" i="2"/>
  <c r="N15" i="2"/>
  <c r="E23" i="3" s="1"/>
  <c r="K15" i="2"/>
  <c r="C23" i="3" s="1"/>
  <c r="J15" i="2"/>
  <c r="L15" i="2" s="1"/>
  <c r="O14" i="2"/>
  <c r="N14" i="2"/>
  <c r="E22" i="3" s="1"/>
  <c r="K14" i="2"/>
  <c r="C22" i="3" s="1"/>
  <c r="J14" i="2"/>
  <c r="L14" i="2" s="1"/>
  <c r="O13" i="2"/>
  <c r="N13" i="2"/>
  <c r="E21" i="3" s="1"/>
  <c r="K13" i="2"/>
  <c r="J13" i="2"/>
  <c r="L13" i="2" s="1"/>
  <c r="O12" i="2"/>
  <c r="N12" i="2"/>
  <c r="E20" i="3" s="1"/>
  <c r="K12" i="2"/>
  <c r="C20" i="3" s="1"/>
  <c r="J12" i="2"/>
  <c r="L12" i="2" s="1"/>
  <c r="O11" i="2"/>
  <c r="N11" i="2"/>
  <c r="E19" i="3" s="1"/>
  <c r="K11" i="2"/>
  <c r="C19" i="3" s="1"/>
  <c r="J11" i="2"/>
  <c r="L11" i="2" s="1"/>
  <c r="O10" i="2"/>
  <c r="N10" i="2"/>
  <c r="E18" i="3" s="1"/>
  <c r="K10" i="2"/>
  <c r="J10" i="2"/>
  <c r="L10" i="2" s="1"/>
  <c r="O9" i="2"/>
  <c r="N9" i="2"/>
  <c r="E17" i="3" s="1"/>
  <c r="K9" i="2"/>
  <c r="M9" i="2" s="1"/>
  <c r="J9" i="2"/>
  <c r="L9" i="2" s="1"/>
  <c r="O8" i="2"/>
  <c r="N8" i="2"/>
  <c r="E16" i="3" s="1"/>
  <c r="K8" i="2"/>
  <c r="C16" i="3" s="1"/>
  <c r="J8" i="2"/>
  <c r="L8" i="2" s="1"/>
  <c r="O7" i="2"/>
  <c r="N7" i="2"/>
  <c r="E15" i="3" s="1"/>
  <c r="K7" i="2"/>
  <c r="C15" i="3" s="1"/>
  <c r="J7" i="2"/>
  <c r="L7" i="2" s="1"/>
  <c r="O6" i="2"/>
  <c r="N6" i="2"/>
  <c r="E14" i="3" s="1"/>
  <c r="K6" i="2"/>
  <c r="C14" i="3" s="1"/>
  <c r="J6" i="2"/>
  <c r="L6" i="2" s="1"/>
  <c r="O5" i="2"/>
  <c r="N5" i="2"/>
  <c r="K5" i="2"/>
  <c r="C13" i="3" s="1"/>
  <c r="J5" i="2"/>
  <c r="L5" i="2" s="1"/>
  <c r="M7" i="2" l="1"/>
  <c r="P7" i="2" s="1"/>
  <c r="M15" i="2"/>
  <c r="D23" i="3" s="1"/>
  <c r="I23" i="3" s="1"/>
  <c r="B9" i="3"/>
  <c r="M12" i="2"/>
  <c r="P12" i="2" s="1"/>
  <c r="M14" i="2"/>
  <c r="D22" i="3" s="1"/>
  <c r="I22" i="3" s="1"/>
  <c r="B6" i="3"/>
  <c r="C8" i="3"/>
  <c r="M6" i="2"/>
  <c r="M11" i="2"/>
  <c r="D19" i="3" s="1"/>
  <c r="I19" i="3" s="1"/>
  <c r="M5" i="2"/>
  <c r="D13" i="3" s="1"/>
  <c r="I13" i="3" s="1"/>
  <c r="C6" i="3"/>
  <c r="C9" i="3"/>
  <c r="D15" i="3"/>
  <c r="I15" i="3" s="1"/>
  <c r="D24" i="3"/>
  <c r="I24" i="3" s="1"/>
  <c r="P16" i="2"/>
  <c r="D17" i="3"/>
  <c r="I17" i="3" s="1"/>
  <c r="P9" i="2"/>
  <c r="M13" i="2"/>
  <c r="C21" i="3"/>
  <c r="M8" i="2"/>
  <c r="P11" i="2"/>
  <c r="C18" i="3"/>
  <c r="M10" i="2"/>
  <c r="E13" i="3"/>
  <c r="C17" i="3"/>
  <c r="C24" i="3"/>
  <c r="B8" i="3"/>
  <c r="P15" i="2" l="1"/>
  <c r="D20" i="3"/>
  <c r="I20" i="3" s="1"/>
  <c r="P5" i="2"/>
  <c r="P14" i="2"/>
  <c r="P6" i="2"/>
  <c r="D14" i="3"/>
  <c r="I14" i="3" s="1"/>
  <c r="C7" i="3"/>
  <c r="P8" i="2"/>
  <c r="D16" i="3"/>
  <c r="I16" i="3" s="1"/>
  <c r="D21" i="3"/>
  <c r="I21" i="3" s="1"/>
  <c r="P13" i="2"/>
  <c r="B7" i="3"/>
  <c r="F5" i="3" s="1"/>
  <c r="P10" i="2"/>
  <c r="D18" i="3"/>
  <c r="I18" i="3" s="1"/>
</calcChain>
</file>

<file path=xl/sharedStrings.xml><?xml version="1.0" encoding="utf-8"?>
<sst xmlns="http://schemas.openxmlformats.org/spreadsheetml/2006/main" count="291" uniqueCount="257">
  <si>
    <t>Plantilla de KPIs financieros para PYMES</t>
  </si>
  <si>
    <t>Usa esta plantilla para registrar ventas, costos, gastos, caja y rentabilidad. El objetivo es leer la salud financiera del negocio cada mes y convertir los datos en decisiones.</t>
  </si>
  <si>
    <t>Cómo usar la plantilla</t>
  </si>
  <si>
    <t>Área</t>
  </si>
  <si>
    <t>Qué debes hacer</t>
  </si>
  <si>
    <t>Dónde se edita</t>
  </si>
  <si>
    <t>Frecuencia</t>
  </si>
  <si>
    <t>Resultado esperado</t>
  </si>
  <si>
    <t>Cuidado principal</t>
  </si>
  <si>
    <t>Datos mensuales</t>
  </si>
  <si>
    <t>Registra las cifras reales de cada mes: ventas, costos, gastos, efectivo, gastos fijos, precio promedio y costo variable.</t>
  </si>
  <si>
    <t>Columnas B a I</t>
  </si>
  <si>
    <t>Mensual</t>
  </si>
  <si>
    <t>Se calculan utilidad, margen, flujo, punto de equilibrio y alerta.</t>
  </si>
  <si>
    <t>No escribas sobre las columnas J a P porque tienen fórmulas.</t>
  </si>
  <si>
    <t>Dashboard</t>
  </si>
  <si>
    <t>Revisa el último mes, el promedio anual, la tendencia y el diagnóstico automático.</t>
  </si>
  <si>
    <t>Solo lectura</t>
  </si>
  <si>
    <t>Detectas rápido si el problema está en utilidad, caja o punto de equilibrio.</t>
  </si>
  <si>
    <t>Si algo no cuadra, vuelve a revisar los datos de origen.</t>
  </si>
  <si>
    <t>Canales y categorías</t>
  </si>
  <si>
    <t>Compara tienda física, ecommerce, marketplace, productos, servicios o líneas de negocio.</t>
  </si>
  <si>
    <t>Columnas A a E</t>
  </si>
  <si>
    <t>Mensual o trimestral</t>
  </si>
  <si>
    <t>Identificas qué canal o categoría conviene priorizar, optimizar o revisar.</t>
  </si>
  <si>
    <t>Incluye gastos asociados del canal para no inflar la rentabilidad.</t>
  </si>
  <si>
    <t>Glosario</t>
  </si>
  <si>
    <t>Consulta definiciones, fórmulas, interpretación y decisiones sugeridas.</t>
  </si>
  <si>
    <t>Cuando haya duda</t>
  </si>
  <si>
    <t>Evitas confundir ventas, utilidad, caja, costo y gasto.</t>
  </si>
  <si>
    <t>Usa siempre la misma definición para comparar periodos.</t>
  </si>
  <si>
    <t>Convención visual</t>
  </si>
  <si>
    <t>Color / tipo</t>
  </si>
  <si>
    <t>Significado</t>
  </si>
  <si>
    <t>Qué hacer</t>
  </si>
  <si>
    <t>Azul claro</t>
  </si>
  <si>
    <t>Dato editable</t>
  </si>
  <si>
    <t>Puedes escribir tus cifras reales.</t>
  </si>
  <si>
    <t>Gris claro</t>
  </si>
  <si>
    <t>Fórmula automática</t>
  </si>
  <si>
    <t>No modificar, salvo que sepas ajustar fórmulas.</t>
  </si>
  <si>
    <t>Verde</t>
  </si>
  <si>
    <t>Indicador saludable</t>
  </si>
  <si>
    <t>Mantén seguimiento mensual.</t>
  </si>
  <si>
    <t>Amarillo</t>
  </si>
  <si>
    <t>Indicador bajo o por optimizar</t>
  </si>
  <si>
    <t>Revisa precio, costo, gasto o canal.</t>
  </si>
  <si>
    <t>Rojo</t>
  </si>
  <si>
    <t>Dato crítico</t>
  </si>
  <si>
    <t>Actúa rápido: puede indicar pérdida, caja negativa o estructura no sostenible.</t>
  </si>
  <si>
    <t>Rutina recomendada en 10 minutos</t>
  </si>
  <si>
    <t>Paso</t>
  </si>
  <si>
    <t>Acción</t>
  </si>
  <si>
    <t>Pregunta de control</t>
  </si>
  <si>
    <t>Decisión posible</t>
  </si>
  <si>
    <t>Actualiza Datos mensuales.</t>
  </si>
  <si>
    <t>¿Las cifras corresponden al mes correcto?</t>
  </si>
  <si>
    <t>Corregir antes de interpretar.</t>
  </si>
  <si>
    <t>Revisa margen bruto y margen neto.</t>
  </si>
  <si>
    <t>¿El negocio gana suficiente después de costos y gastos?</t>
  </si>
  <si>
    <t>Ajustar precios, costos o gastos.</t>
  </si>
  <si>
    <t>Revisa flujo neto.</t>
  </si>
  <si>
    <t>¿Entró más efectivo del que salió?</t>
  </si>
  <si>
    <t>Mejorar cobro, pagos o inventario.</t>
  </si>
  <si>
    <t>Mira punto de equilibrio.</t>
  </si>
  <si>
    <t>¿La meta mínima de ventas es alcanzable?</t>
  </si>
  <si>
    <t>Reducir gastos fijos o mejorar margen de contribución.</t>
  </si>
  <si>
    <t>Analiza canales y categorías.</t>
  </si>
  <si>
    <t>¿Qué canal o producto deja más utilidad real?</t>
  </si>
  <si>
    <t>Priorizar, optimizar o pausar.</t>
  </si>
  <si>
    <t>Reglas de alerta usadas en la plantilla</t>
  </si>
  <si>
    <t>Alerta</t>
  </si>
  <si>
    <t>Cuándo aparece</t>
  </si>
  <si>
    <t>Interpretación</t>
  </si>
  <si>
    <t>Acción sugerida</t>
  </si>
  <si>
    <t>Rentabilidad negativa</t>
  </si>
  <si>
    <t>Margen neto menor que 0</t>
  </si>
  <si>
    <t>El negocio perdió dinero en el periodo.</t>
  </si>
  <si>
    <t>Revisar precios, costos directos y gastos operativos.</t>
  </si>
  <si>
    <t>Caja negativa</t>
  </si>
  <si>
    <t>Flujo neto menor que 0</t>
  </si>
  <si>
    <t>Salió más dinero del que entró.</t>
  </si>
  <si>
    <t>Revisar cartera, pagos a proveedores, inventario y gastos.</t>
  </si>
  <si>
    <t>Revisar costos</t>
  </si>
  <si>
    <t>Margen bruto menor que 30%</t>
  </si>
  <si>
    <t>Los costos directos consumen demasiada venta.</t>
  </si>
  <si>
    <t>Renegociar proveedores, revisar descuentos o recalcular precios.</t>
  </si>
  <si>
    <t>Margen neto bajo</t>
  </si>
  <si>
    <t>Margen neto menor que 10%</t>
  </si>
  <si>
    <t>La operación deja poca utilidad final.</t>
  </si>
  <si>
    <t>Controlar gastos y mejorar ticket promedio.</t>
  </si>
  <si>
    <t>Revisar precio/costo variable</t>
  </si>
  <si>
    <t>Costo variable igual o mayor al precio promedio</t>
  </si>
  <si>
    <t>Cada unidad no aporta para cubrir gastos fijos.</t>
  </si>
  <si>
    <t>Ajustar precio, costo variable o mezcla de productos.</t>
  </si>
  <si>
    <t>Saludable</t>
  </si>
  <si>
    <t>No se activan alertas críticas</t>
  </si>
  <si>
    <t>El mes se ve estable, pero debe seguirse monitoreando.</t>
  </si>
  <si>
    <t>Comparar tendencia y no solo el último dato.</t>
  </si>
  <si>
    <t>Datos mensuales y cálculo automático de KPIs</t>
  </si>
  <si>
    <t>Edita las columnas B a I. Las columnas J a P se calculan solas. Usa un mes por fila para comparar tendencias.</t>
  </si>
  <si>
    <t>Mes</t>
  </si>
  <si>
    <t>Ventas</t>
  </si>
  <si>
    <t>Costos directos</t>
  </si>
  <si>
    <t>Gastos operativos</t>
  </si>
  <si>
    <t>Entradas efectivo</t>
  </si>
  <si>
    <t>Salidas efectivo</t>
  </si>
  <si>
    <t>Gastos fijos</t>
  </si>
  <si>
    <t>Precio promedio</t>
  </si>
  <si>
    <t>Costo variable</t>
  </si>
  <si>
    <t>Utilidad bruta</t>
  </si>
  <si>
    <t>Utilidad neta</t>
  </si>
  <si>
    <t>Margen bruto</t>
  </si>
  <si>
    <t>Margen neto</t>
  </si>
  <si>
    <t>Flujo neto</t>
  </si>
  <si>
    <t>Punto equilibrio (unid.)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</si>
  <si>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</si>
  <si>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</si>
  <si>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</si>
  <si>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</si>
  <si>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</si>
  <si>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</si>
  <si>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</si>
  <si>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</si>
  <si>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</si>
  <si>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</si>
  <si>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</si>
  <si>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</si>
  <si>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Dashboard financiero</t>
  </si>
  <si>
    <t>Lectura rápida de salud financiera: ventas, utilidad, margen, flujo de caja y punto de equilibrio.</t>
  </si>
  <si>
    <t>Indicador</t>
  </si>
  <si>
    <t>Último mes</t>
  </si>
  <si>
    <t>Promedio anual</t>
  </si>
  <si>
    <t>Lectura</t>
  </si>
  <si>
    <t>Diagnóstico automático</t>
  </si>
  <si>
    <t>Volumen de ingresos</t>
  </si>
  <si>
    <t>Ganancia después de costos y gastos</t>
  </si>
  <si>
    <t>Rentabilidad real sobre ventas</t>
  </si>
  <si>
    <t>Liquidez generada en el mes</t>
  </si>
  <si>
    <t>Punto equilibrio</t>
  </si>
  <si>
    <t>Unidades mínimas para cubrir costos</t>
  </si>
  <si>
    <t>Rentabilidad por canal o categoría</t>
  </si>
  <si>
    <t>Compara líneas de negocio, productos o canales. Edita A:E; F:H se calculan automáticamente.</t>
  </si>
  <si>
    <t>Tipo</t>
  </si>
  <si>
    <t>Nombre</t>
  </si>
  <si>
    <t>Gastos asociados</t>
  </si>
  <si>
    <t>Utilidad</t>
  </si>
  <si>
    <t>Rentabilidad %</t>
  </si>
  <si>
    <t>Canal</t>
  </si>
  <si>
    <t>Tienda física</t>
  </si>
  <si>
    <t>Ecommerce</t>
  </si>
  <si>
    <t>Marketplace</t>
  </si>
  <si>
    <t>Categoría</t>
  </si>
  <si>
    <t>Ropa deportiva</t>
  </si>
  <si>
    <t>Accesorios</t>
  </si>
  <si>
    <t>Calzado</t>
  </si>
  <si>
    <t>Promociones</t>
  </si>
  <si>
    <t>Servicios</t>
  </si>
  <si>
    <t>Glosario de KPIs financieros</t>
  </si>
  <si>
    <t>Definiciones prácticas para usar la plantilla sin confundir ventas, utilidad, caja, costos y gastos.</t>
  </si>
  <si>
    <t>Concepto</t>
  </si>
  <si>
    <t>Qué significa</t>
  </si>
  <si>
    <t>Fórmula o dato base</t>
  </si>
  <si>
    <t>Cómo interpretarlo</t>
  </si>
  <si>
    <t>Decisión que ayuda a tomar</t>
  </si>
  <si>
    <t>Error común</t>
  </si>
  <si>
    <t>Ingresos generados por el negocio en el periodo.</t>
  </si>
  <si>
    <t>Suma de ventas del mes</t>
  </si>
  <si>
    <t>Miden tamaño de operación, pero no garantizan rentabilidad.</t>
  </si>
  <si>
    <t>Evaluar crecimiento y volumen comercial.</t>
  </si>
  <si>
    <t>Confundir ventas altas con utilidad alta.</t>
  </si>
  <si>
    <t>Costos necesarios para producir, comprar o entregar lo vendido.</t>
  </si>
  <si>
    <t>Costo de mercancía vendida, insumos o producción vendida</t>
  </si>
  <si>
    <t>Mientras más altos sean frente a ventas, menor será el margen bruto.</t>
  </si>
  <si>
    <t>Negociar proveedores, ajustar precios o revisar descuentos.</t>
  </si>
  <si>
    <t>Mezclarlos con gastos administrativos.</t>
  </si>
  <si>
    <t>Gastos para mantener el negocio funcionando.</t>
  </si>
  <si>
    <t>Nómina, arriendo, servicios, marketing, administración</t>
  </si>
  <si>
    <t>Reducen la utilidad neta aunque no siempre dependan de cada venta.</t>
  </si>
  <si>
    <t>Controlar estructura fija y eficiencia operativa.</t>
  </si>
  <si>
    <t>No separarlos de los costos directos.</t>
  </si>
  <si>
    <t>Pagos que se mantienen aunque vendas poco o mucho.</t>
  </si>
  <si>
    <t>Arriendo, nómina fija, software, servicios base</t>
  </si>
  <si>
    <t>Aumentan el punto de equilibrio.</t>
  </si>
  <si>
    <t>Revisar si la estructura del negocio es sostenible.</t>
  </si>
  <si>
    <t>Creer que solo importan los costos variables.</t>
  </si>
  <si>
    <t>Valor promedio al que vendes una unidad, pedido o servicio.</t>
  </si>
  <si>
    <t>Ventas / unidades vendidas</t>
  </si>
  <si>
    <t>Ayuda a calcular margen de contribución y punto de equilibrio.</t>
  </si>
  <si>
    <t>Subir ticket promedio o ajustar estrategia comercial.</t>
  </si>
  <si>
    <t>Usar un precio que no representa la mezcla real.</t>
  </si>
  <si>
    <t>Costo que aumenta cuando vendes una unidad adicional.</t>
  </si>
  <si>
    <t>Costo por unidad vendida</t>
  </si>
  <si>
    <t>Si se acerca al precio, queda poco para cubrir gastos fijos.</t>
  </si>
  <si>
    <t>Negociar costos, cambiar proveedor o ajustar producto.</t>
  </si>
  <si>
    <t>Usar costo promedio desactualizado.</t>
  </si>
  <si>
    <t>Dinero que queda después de restar costos directos.</t>
  </si>
  <si>
    <t>Ventas - Costos directos</t>
  </si>
  <si>
    <t>Muestra cuánto queda antes de gastos operativos.</t>
  </si>
  <si>
    <t>Revisar precios, compras e inventario.</t>
  </si>
  <si>
    <t>Pensar que ya es ganancia final.</t>
  </si>
  <si>
    <t>Ganancia final después de costos y gastos operativos.</t>
  </si>
  <si>
    <t>Ventas - Costos directos - Gastos operativos</t>
  </si>
  <si>
    <t>Muestra si la operación genera utilidad real.</t>
  </si>
  <si>
    <t>Controlar gastos, ajustar precios o mejorar productividad.</t>
  </si>
  <si>
    <t>No incluir todos los gastos del periodo.</t>
  </si>
  <si>
    <t>Porcentaje de venta que queda después de costos directos.</t>
  </si>
  <si>
    <t>(Ventas - Costos directos) / Ventas</t>
  </si>
  <si>
    <t>Sirve para saber si el producto, precio o compra deja margen suficiente.</t>
  </si>
  <si>
    <t>Revisar costos directos, descuentos y precios.</t>
  </si>
  <si>
    <t>Compararlo con margen neto como si fueran iguales.</t>
  </si>
  <si>
    <t>Porcentaje de venta que queda como utilidad final.</t>
  </si>
  <si>
    <t>Utilidad neta / Ventas</t>
  </si>
  <si>
    <t>Mide la rentabilidad real del negocio.</t>
  </si>
  <si>
    <t>Reducir gastos, aumentar precio o mejorar ticket promedio.</t>
  </si>
  <si>
    <t>Analizarlo sin revisar el flujo de caja.</t>
  </si>
  <si>
    <t>Entradas de efectivo</t>
  </si>
  <si>
    <t>Dinero que realmente ingresó a caja o bancos.</t>
  </si>
  <si>
    <t>Ventas cobradas + cobros de cartera + otros ingresos</t>
  </si>
  <si>
    <t>No siempre coincide con ventas facturadas.</t>
  </si>
  <si>
    <t>Mejorar recaudo y controlar cartera.</t>
  </si>
  <si>
    <t>Contar ventas a crédito como efectivo disponible.</t>
  </si>
  <si>
    <t>Salidas de efectivo</t>
  </si>
  <si>
    <t>Dinero que realmente salió del negocio.</t>
  </si>
  <si>
    <t>Pagos a proveedores, nómina, impuestos, gastos y compras</t>
  </si>
  <si>
    <t>Muestra presión real sobre la liquidez.</t>
  </si>
  <si>
    <t>Programar pagos y evitar descapitalización.</t>
  </si>
  <si>
    <t>Olvidar impuestos o pagos diferidos.</t>
  </si>
  <si>
    <t>Resultado entre dinero que entra y dinero que sale.</t>
  </si>
  <si>
    <t>Entradas de efectivo - Salidas de efectivo</t>
  </si>
  <si>
    <t>Si es negativo, puede faltar caja aunque exista utilidad.</t>
  </si>
  <si>
    <t>Revisar cobros, pagos, inventario y gastos.</t>
  </si>
  <si>
    <t>Confundir utilidad con dinero disponible.</t>
  </si>
  <si>
    <t>Punto de equilibrio</t>
  </si>
  <si>
    <t>Cantidad mínima que debes vender para no perder dinero.</t>
  </si>
  <si>
    <t>Gastos fijos / (Precio promedio - Costo variable)</t>
  </si>
  <si>
    <t>Muestra la meta mínima de unidades o ventas para cubrir costos.</t>
  </si>
  <si>
    <t>Definir metas comerciales y revisar estructura de costos.</t>
  </si>
  <si>
    <t>Usar la fórmula cuando el costo variable supera el precio.</t>
  </si>
  <si>
    <t>Rentabilidad por canal</t>
  </si>
  <si>
    <t>Utilidad que deja cada canal de venta.</t>
  </si>
  <si>
    <t>Utilidad del canal / Ventas del canal</t>
  </si>
  <si>
    <t>Permite comparar tienda física, ecommerce, marketplace o domicilios.</t>
  </si>
  <si>
    <t>Priorizar canales rentables y ajustar los costosos.</t>
  </si>
  <si>
    <t>Ignorar comisiones, envíos, devoluciones o pauta.</t>
  </si>
  <si>
    <t>Rentabilidad por categoría</t>
  </si>
  <si>
    <t>Utilidad que deja cada producto, categoría o línea de negocio.</t>
  </si>
  <si>
    <t>Utilidad de la categoría / Ventas de la categoría</t>
  </si>
  <si>
    <t>Ayuda a ver qué líneas sostienen el negocio.</t>
  </si>
  <si>
    <t>Impulsar categorías rentables y revisar las débiles.</t>
  </si>
  <si>
    <t>Decidir solo por volumen de ventas.</t>
  </si>
  <si>
    <t>Alerta financiera</t>
  </si>
  <si>
    <t>Mensaje automático que resume un posible problema.</t>
  </si>
  <si>
    <t>Reglas de margen, caja y precio/costo</t>
  </si>
  <si>
    <t>Sirve como señal temprana, no como diagnóstico final.</t>
  </si>
  <si>
    <t>Investigar causa y definir acción del mes.</t>
  </si>
  <si>
    <t>Actuar sin revisar los datos de origen.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</si>
</sst>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7" formatCode="\$\ #,##0"/>
    <numFmt numFmtId="168" formatCode="0.0%"/>
  </numFmts>
  <fonts count="12">
    <font>
      <sz val="11"/>
      <name val="Carlito"/>
    </font>
    <font>
      <b/>
      <sz val="16"/>
      <color rgb="FFFFFFFF"/>
      <name val="Carlito"/>
    </font>
    <font>
      <sz val="11"/>
      <color rgb="FF0F172A"/>
      <name val="Carlito"/>
    </font>
    <font>
      <b/>
      <sz val="11"/>
      <color rgb="FFFFFFFF"/>
      <name val="Carlito"/>
    </font>
    <font>
      <b/>
      <sz val="11"/>
      <color rgb="FF000000"/>
      <name val="Carlito"/>
    </font>
    <font>
      <b/>
      <sz val="11"/>
      <name val="Carlito"/>
    </font>
    <font>
      <b/>
      <sz val="15"/>
      <color rgb="FFFFFFFF"/>
      <name val="Carlito"/>
    </font>
    <font>
      <sz val="11"/>
      <color rgb="FF0000FF"/>
      <name val="Carlito"/>
    </font>
    <font>
      <sz val="11"/>
      <color rgb="FF000000"/>
      <name val="Carlito"/>
    </font>
    <font>
      <b/>
      <sz val="11"/>
      <color rgb="FF0F172A"/>
      <name val="Carlito"/>
    </font>
    <font>
      <b/>
      <sz val="12"/>
      <color rgb="FFFFFFFF"/>
      <name val="Carlito"/>
    </font>
    <font>
      <sz val="11"/>
      <color rgb="FFFFFFFF"/>
      <name val="Carlito"/>
    </font>
  </fonts>
  <fills count="18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BEAFE"/>
      </patternFill>
    </fill>
    <fill>
      <patternFill patternType="solid">
        <fgColor rgb="FF0F766E"/>
      </patternFill>
    </fill>
    <fill>
      <patternFill patternType="solid">
        <fgColor rgb="FFE0F2FE"/>
      </patternFill>
    </fill>
    <fill>
      <patternFill patternType="solid">
        <fgColor rgb="FFF3F4F6"/>
      </patternFill>
    </fill>
    <fill>
      <patternFill patternType="solid">
        <fgColor rgb="FFDCFCE7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1F293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167" fontId="7" fillId="5" borderId="0" xfId="0" applyNumberFormat="1" applyFont="1" applyFill="1" applyAlignment="1">
      <alignment vertical="center" wrapText="1"/>
    </xf>
    <xf numFmtId="167" fontId="8" fillId="6" borderId="0" xfId="0" applyNumberFormat="1" applyFont="1" applyFill="1" applyAlignment="1">
      <alignment vertical="center" wrapText="1"/>
    </xf>
    <xf numFmtId="168" fontId="8" fillId="6" borderId="0" xfId="0" applyNumberFormat="1" applyFont="1" applyFill="1" applyAlignment="1">
      <alignment vertical="center" wrapText="1"/>
    </xf>
    <xf numFmtId="1" fontId="8" fillId="6" borderId="0" xfId="0" applyNumberFormat="1" applyFont="1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 wrapText="1"/>
    </xf>
    <xf numFmtId="0" fontId="0" fillId="10" borderId="0" xfId="0" applyFill="1" applyAlignment="1">
      <alignment vertical="center" wrapText="1"/>
    </xf>
    <xf numFmtId="0" fontId="0" fillId="10" borderId="0" xfId="0" applyFill="1" applyAlignment="1">
      <alignment vertical="center"/>
    </xf>
    <xf numFmtId="0" fontId="0" fillId="10" borderId="0" xfId="0" applyFill="1"/>
    <xf numFmtId="0" fontId="2" fillId="11" borderId="0" xfId="0" applyFont="1" applyFill="1" applyAlignment="1">
      <alignment vertical="center" wrapText="1"/>
    </xf>
    <xf numFmtId="0" fontId="0" fillId="10" borderId="0" xfId="0" applyFill="1" applyAlignment="1">
      <alignment vertical="center" wrapText="1"/>
    </xf>
    <xf numFmtId="0" fontId="10" fillId="12" borderId="0" xfId="0" applyFont="1" applyFill="1" applyAlignment="1">
      <alignment horizontal="left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vertical="center" wrapText="1"/>
    </xf>
    <xf numFmtId="0" fontId="3" fillId="13" borderId="0" xfId="0" applyFont="1" applyFill="1" applyAlignment="1">
      <alignment horizontal="center" vertical="center" wrapText="1"/>
    </xf>
    <xf numFmtId="0" fontId="4" fillId="14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3" fillId="12" borderId="0" xfId="0" applyFont="1" applyFill="1" applyAlignment="1">
      <alignment horizontal="center" vertical="center" wrapText="1"/>
    </xf>
    <xf numFmtId="0" fontId="0" fillId="10" borderId="0" xfId="0" applyFill="1" applyAlignment="1">
      <alignment vertical="center"/>
    </xf>
    <xf numFmtId="0" fontId="11" fillId="10" borderId="0" xfId="0" applyFont="1" applyFill="1" applyAlignment="1">
      <alignment vertical="center"/>
    </xf>
    <xf numFmtId="0" fontId="0" fillId="15" borderId="0" xfId="0" applyFill="1" applyAlignment="1">
      <alignment vertical="center" wrapText="1"/>
    </xf>
    <xf numFmtId="168" fontId="0" fillId="10" borderId="0" xfId="0" applyNumberFormat="1" applyFill="1" applyAlignment="1">
      <alignment vertical="center"/>
    </xf>
    <xf numFmtId="0" fontId="6" fillId="9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167" fontId="7" fillId="11" borderId="0" xfId="0" applyNumberFormat="1" applyFont="1" applyFill="1" applyAlignment="1">
      <alignment vertical="center"/>
    </xf>
    <xf numFmtId="167" fontId="8" fillId="17" borderId="0" xfId="0" applyNumberFormat="1" applyFont="1" applyFill="1" applyAlignment="1">
      <alignment vertical="center"/>
    </xf>
    <xf numFmtId="168" fontId="8" fillId="17" borderId="0" xfId="0" applyNumberFormat="1" applyFont="1" applyFill="1" applyAlignment="1">
      <alignment vertical="center"/>
    </xf>
    <xf numFmtId="0" fontId="8" fillId="17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167" fontId="0" fillId="11" borderId="0" xfId="0" applyNumberFormat="1" applyFill="1" applyAlignment="1">
      <alignment vertical="center"/>
    </xf>
    <xf numFmtId="167" fontId="0" fillId="17" borderId="0" xfId="0" applyNumberFormat="1" applyFill="1" applyAlignment="1">
      <alignment vertical="center"/>
    </xf>
    <xf numFmtId="168" fontId="0" fillId="17" borderId="0" xfId="0" applyNumberFormat="1" applyFill="1" applyAlignment="1">
      <alignment vertical="center"/>
    </xf>
    <xf numFmtId="0" fontId="0" fillId="17" borderId="0" xfId="0" applyFill="1" applyAlignment="1">
      <alignment vertical="center"/>
    </xf>
    <xf numFmtId="0" fontId="1" fillId="9" borderId="0" xfId="0" applyFont="1" applyFill="1" applyAlignment="1" applyProtection="1">
      <alignment vertical="center"/>
      <protection locked="0"/>
    </xf>
    <xf numFmtId="0" fontId="0" fillId="15" borderId="0" xfId="0" applyFill="1" applyAlignment="1" applyProtection="1">
      <alignment vertical="center" wrapText="1"/>
      <protection locked="0"/>
    </xf>
    <xf numFmtId="0" fontId="0" fillId="10" borderId="0" xfId="0" applyFill="1" applyAlignment="1" applyProtection="1">
      <alignment vertical="center"/>
      <protection locked="0"/>
    </xf>
    <xf numFmtId="0" fontId="3" fillId="12" borderId="0" xfId="0" applyFont="1" applyFill="1" applyAlignment="1" applyProtection="1">
      <alignment horizontal="center" vertical="center" wrapText="1"/>
      <protection locked="0"/>
    </xf>
    <xf numFmtId="0" fontId="3" fillId="12" borderId="0" xfId="0" applyFont="1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vertical="center" wrapText="1"/>
      <protection locked="0"/>
    </xf>
    <xf numFmtId="167" fontId="0" fillId="10" borderId="0" xfId="0" applyNumberFormat="1" applyFill="1" applyAlignment="1" applyProtection="1">
      <alignment vertical="center" wrapText="1"/>
      <protection locked="0"/>
    </xf>
    <xf numFmtId="0" fontId="9" fillId="16" borderId="0" xfId="0" applyFont="1" applyFill="1" applyAlignment="1" applyProtection="1">
      <alignment vertical="center" wrapText="1"/>
      <protection locked="0"/>
    </xf>
    <xf numFmtId="168" fontId="0" fillId="10" borderId="0" xfId="0" applyNumberFormat="1" applyFill="1" applyAlignment="1" applyProtection="1">
      <alignment vertical="center" wrapText="1"/>
      <protection locked="0"/>
    </xf>
    <xf numFmtId="1" fontId="0" fillId="10" borderId="0" xfId="0" applyNumberFormat="1" applyFill="1" applyAlignment="1" applyProtection="1">
      <alignment vertical="center" wrapText="1"/>
      <protection locked="0"/>
    </xf>
    <xf numFmtId="0" fontId="3" fillId="12" borderId="0" xfId="0" applyFont="1" applyFill="1" applyAlignment="1" applyProtection="1">
      <alignment horizontal="center" vertical="center"/>
      <protection locked="0"/>
    </xf>
    <xf numFmtId="164" fontId="0" fillId="10" borderId="0" xfId="0" applyNumberFormat="1" applyFill="1" applyAlignment="1" applyProtection="1">
      <alignment vertical="center"/>
      <protection locked="0"/>
    </xf>
    <xf numFmtId="165" fontId="0" fillId="10" borderId="0" xfId="0" applyNumberFormat="1" applyFill="1" applyAlignment="1" applyProtection="1">
      <alignment vertical="center"/>
      <protection locked="0"/>
    </xf>
  </cellXfs>
  <cellStyles count="1">
    <cellStyle name="Normal" xfId="0" builtinId="0"/>
  </cellStyles>
  <dxfs count="22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color rgb="FF991B1B"/>
      </font>
      <fill>
        <patternFill>
          <bgColor rgb="FFFEE2E2"/>
        </patternFill>
      </fill>
    </dxf>
    <dxf>
      <font>
        <color rgb="FF92400E"/>
      </font>
      <fill>
        <patternFill>
          <bgColor rgb="FFFEF3C7"/>
        </patternFill>
      </fill>
    </dxf>
    <dxf>
      <font>
        <color rgb="FF166534"/>
      </font>
      <fill>
        <patternFill>
          <bgColor rgb="FFDCFCE7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  <dxf>
      <font>
        <color rgb="FF991B1B"/>
      </font>
      <fill>
        <patternFill>
          <bgColor rgb="FFFEE2E2"/>
        </patternFill>
      </fill>
    </dxf>
    <dxf>
      <font>
        <color rgb="FF92400E"/>
      </font>
      <fill>
        <patternFill>
          <bgColor rgb="FFFEF3C7"/>
        </patternFill>
      </fill>
    </dxf>
    <dxf>
      <font>
        <color rgb="FF166534"/>
      </font>
      <fill>
        <patternFill>
          <bgColor rgb="FFDCFCE7"/>
        </patternFill>
      </fill>
    </dxf>
    <dxf>
      <fill>
        <patternFill>
          <bgColor rgb="FFFEE2E2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Ventas vs utilidad neta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Ventas</c:v>
          </c:tx>
          <c:cat>
            <c:strRef>
              <c:f>Dashboard!$A$13:$A$24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Dashboard!$B$13:$B$24</c:f>
              <c:numCache>
                <c:formatCode>\$#,##0;[Red]\(\$#,##0\);\-</c:formatCode>
                <c:ptCount val="12"/>
                <c:pt idx="0">
                  <c:v>50000000</c:v>
                </c:pt>
                <c:pt idx="1">
                  <c:v>52000000</c:v>
                </c:pt>
                <c:pt idx="2">
                  <c:v>48000000</c:v>
                </c:pt>
                <c:pt idx="3">
                  <c:v>55000000</c:v>
                </c:pt>
                <c:pt idx="4">
                  <c:v>57000000</c:v>
                </c:pt>
                <c:pt idx="5">
                  <c:v>60000000</c:v>
                </c:pt>
                <c:pt idx="6">
                  <c:v>62000000</c:v>
                </c:pt>
                <c:pt idx="7">
                  <c:v>64000000</c:v>
                </c:pt>
                <c:pt idx="8">
                  <c:v>61000000</c:v>
                </c:pt>
                <c:pt idx="9">
                  <c:v>66000000</c:v>
                </c:pt>
                <c:pt idx="10">
                  <c:v>69000000</c:v>
                </c:pt>
                <c:pt idx="11">
                  <c:v>72000000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F-412D-B709-24E1F6A0486C}"/>
            </c:ext>
          </c:extLst>
        </c:ser>
        <c:ser>
          <c:idx val="1"/>
          <c:order val="1"/>
          <c:tx>
            <c:v>Utilidad neta</c:v>
          </c:tx>
          <c:cat>
            <c:strRef>
              <c:f>Dashboard!$A$13:$A$24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Dashboard!$C$13:$C$24</c:f>
              <c:numCache>
                <c:formatCode>\$#,##0;[Red]\(\$#,##0\);\-</c:formatCode>
                <c:ptCount val="12"/>
                <c:pt idx="0">
                  <c:v>8000000</c:v>
                </c:pt>
                <c:pt idx="1">
                  <c:v>8500000</c:v>
                </c:pt>
                <c:pt idx="2">
                  <c:v>5800000</c:v>
                </c:pt>
                <c:pt idx="3">
                  <c:v>10100000</c:v>
                </c:pt>
                <c:pt idx="4">
                  <c:v>10800000</c:v>
                </c:pt>
                <c:pt idx="5">
                  <c:v>11400000</c:v>
                </c:pt>
                <c:pt idx="6">
                  <c:v>11000000</c:v>
                </c:pt>
                <c:pt idx="7">
                  <c:v>11500000</c:v>
                </c:pt>
                <c:pt idx="8">
                  <c:v>8900000</c:v>
                </c:pt>
                <c:pt idx="9">
                  <c:v>11800000</c:v>
                </c:pt>
                <c:pt idx="10">
                  <c:v>13000000</c:v>
                </c:pt>
                <c:pt idx="11">
                  <c:v>13500000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F-412D-B709-24E1F6A04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Margen neto mensual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Margen neto</c:v>
          </c:tx>
          <c:cat>
            <c:strRef>
              <c:f>Dashboard!$H$13:$H$24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Dashboard!$I$13:$I$24</c:f>
              <c:numCache>
                <c:formatCode>0.0%</c:formatCode>
                <c:ptCount val="12"/>
                <c:pt idx="0">
                  <c:v>0.16</c:v>
                </c:pt>
                <c:pt idx="1">
                  <c:v>0.16346153846153846</c:v>
                </c:pt>
                <c:pt idx="2">
                  <c:v>0.12083333333333333</c:v>
                </c:pt>
                <c:pt idx="3">
                  <c:v>0.18363636363636363</c:v>
                </c:pt>
                <c:pt idx="4">
                  <c:v>0.18947368421052632</c:v>
                </c:pt>
                <c:pt idx="5">
                  <c:v>0.19</c:v>
                </c:pt>
                <c:pt idx="6">
                  <c:v>0.17741935483870969</c:v>
                </c:pt>
                <c:pt idx="7">
                  <c:v>0.1796875</c:v>
                </c:pt>
                <c:pt idx="8">
                  <c:v>0.14590163934426228</c:v>
                </c:pt>
                <c:pt idx="9">
                  <c:v>0.1787878787878788</c:v>
                </c:pt>
                <c:pt idx="10">
                  <c:v>0.18840579710144928</c:v>
                </c:pt>
                <c:pt idx="11">
                  <c:v>0.1875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F-4DC6-A23E-56CF81A0A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3B49FE-0796-4324-95EF-68642D2C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449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1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D82A07-617E-4FE5-8EAD-6C97DF250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24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D01429-182C-4312-9CC1-90495B9D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01475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65DC31-A9EB-407B-B921-588993F49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DatosMensuales" displayName="TablaDatosMensuales" ref="A4:P16">
  <tableColumns count="16">
    <tableColumn id="1" xr3:uid="{00000000-0010-0000-0000-000001000000}" name="Mes"/>
    <tableColumn id="2" xr3:uid="{00000000-0010-0000-0000-000002000000}" name="Ventas"/>
    <tableColumn id="3" xr3:uid="{00000000-0010-0000-0000-000003000000}" name="Costos directos"/>
    <tableColumn id="4" xr3:uid="{00000000-0010-0000-0000-000004000000}" name="Gastos operativos"/>
    <tableColumn id="5" xr3:uid="{00000000-0010-0000-0000-000005000000}" name="Entradas efectivo"/>
    <tableColumn id="6" xr3:uid="{00000000-0010-0000-0000-000006000000}" name="Salidas efectivo"/>
    <tableColumn id="7" xr3:uid="{00000000-0010-0000-0000-000007000000}" name="Gastos fijos"/>
    <tableColumn id="8" xr3:uid="{00000000-0010-0000-0000-000008000000}" name="Precio promedio"/>
    <tableColumn id="9" xr3:uid="{00000000-0010-0000-0000-000009000000}" name="Costo variable"/>
    <tableColumn id="10" xr3:uid="{00000000-0010-0000-0000-00000A000000}" name="Utilidad bruta"/>
    <tableColumn id="11" xr3:uid="{00000000-0010-0000-0000-00000B000000}" name="Utilidad neta"/>
    <tableColumn id="12" xr3:uid="{00000000-0010-0000-0000-00000C000000}" name="Margen bruto"/>
    <tableColumn id="13" xr3:uid="{00000000-0010-0000-0000-00000D000000}" name="Margen neto"/>
    <tableColumn id="14" xr3:uid="{00000000-0010-0000-0000-00000E000000}" name="Flujo neto"/>
    <tableColumn id="15" xr3:uid="{00000000-0010-0000-0000-00000F000000}" name="Punto equilibrio (unid.)"/>
    <tableColumn id="16" xr3:uid="{00000000-0010-0000-0000-000010000000}" name="Aler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CanalesCategorias" displayName="TablaCanalesCategorias" ref="A4:H12" headerRowDxfId="2" dataDxfId="0" totalsRowDxfId="1">
  <tableColumns count="8">
    <tableColumn id="1" xr3:uid="{00000000-0010-0000-0100-000001000000}" name="Tipo" dataDxfId="10"/>
    <tableColumn id="2" xr3:uid="{00000000-0010-0000-0100-000002000000}" name="Nombre" dataDxfId="9"/>
    <tableColumn id="3" xr3:uid="{00000000-0010-0000-0100-000003000000}" name="Ventas" dataDxfId="8"/>
    <tableColumn id="4" xr3:uid="{00000000-0010-0000-0100-000004000000}" name="Costos directos" dataDxfId="7"/>
    <tableColumn id="5" xr3:uid="{00000000-0010-0000-0100-000005000000}" name="Gastos asociados" dataDxfId="6"/>
    <tableColumn id="6" xr3:uid="{00000000-0010-0000-0100-000006000000}" name="Utilidad" dataDxfId="5"/>
    <tableColumn id="7" xr3:uid="{00000000-0010-0000-0100-000007000000}" name="Rentabilidad %" dataDxfId="4"/>
    <tableColumn id="8" xr3:uid="{00000000-0010-0000-0100-000008000000}" name="Acción sugerid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"/>
  <sheetViews>
    <sheetView tabSelected="1" workbookViewId="0">
      <selection activeCell="G1" sqref="G1"/>
    </sheetView>
  </sheetViews>
  <sheetFormatPr baseColWidth="10" defaultColWidth="8.796875" defaultRowHeight="13.8"/>
  <cols>
    <col min="1" max="1" width="18.296875" style="15" bestFit="1" customWidth="1"/>
    <col min="2" max="2" width="41.69921875" style="15" bestFit="1" customWidth="1"/>
    <col min="3" max="3" width="47.5" style="15" bestFit="1" customWidth="1"/>
    <col min="4" max="4" width="37.59765625" style="15" bestFit="1" customWidth="1"/>
    <col min="5" max="5" width="34.5" style="15" bestFit="1" customWidth="1"/>
    <col min="6" max="6" width="37.5" style="15" bestFit="1" customWidth="1"/>
    <col min="7" max="16384" width="8.796875" style="15"/>
  </cols>
  <sheetData>
    <row r="1" spans="1:24" ht="26.4" customHeight="1">
      <c r="A1" s="12" t="s">
        <v>0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16" t="s">
        <v>1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>
      <c r="A3" s="17"/>
      <c r="B3" s="17"/>
      <c r="C3" s="17"/>
      <c r="D3" s="17"/>
      <c r="E3" s="17"/>
      <c r="F3" s="17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>
      <c r="A4" s="18" t="s">
        <v>2</v>
      </c>
      <c r="B4" s="19"/>
      <c r="C4" s="19"/>
      <c r="D4" s="13"/>
      <c r="E4" s="20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>
      <c r="A5" s="21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41.4">
      <c r="A6" s="17" t="s">
        <v>9</v>
      </c>
      <c r="B6" s="17" t="s">
        <v>10</v>
      </c>
      <c r="C6" s="17" t="s">
        <v>11</v>
      </c>
      <c r="D6" s="17" t="s">
        <v>12</v>
      </c>
      <c r="E6" s="22" t="s">
        <v>13</v>
      </c>
      <c r="F6" s="17" t="s">
        <v>14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27.6">
      <c r="A7" s="17" t="s">
        <v>15</v>
      </c>
      <c r="B7" s="17" t="s">
        <v>16</v>
      </c>
      <c r="C7" s="17" t="s">
        <v>17</v>
      </c>
      <c r="D7" s="17" t="s">
        <v>12</v>
      </c>
      <c r="E7" s="23" t="s">
        <v>18</v>
      </c>
      <c r="F7" s="17" t="s">
        <v>19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41.4">
      <c r="A8" s="17" t="s">
        <v>20</v>
      </c>
      <c r="B8" s="17" t="s">
        <v>21</v>
      </c>
      <c r="C8" s="17" t="s">
        <v>22</v>
      </c>
      <c r="D8" s="17" t="s">
        <v>23</v>
      </c>
      <c r="E8" s="24" t="s">
        <v>24</v>
      </c>
      <c r="F8" s="17" t="s">
        <v>25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27.6">
      <c r="A9" s="17" t="s">
        <v>26</v>
      </c>
      <c r="B9" s="17" t="s">
        <v>27</v>
      </c>
      <c r="C9" s="17" t="s">
        <v>17</v>
      </c>
      <c r="D9" s="17" t="s">
        <v>28</v>
      </c>
      <c r="E9" s="17" t="s">
        <v>29</v>
      </c>
      <c r="F9" s="17" t="s">
        <v>30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>
      <c r="A10" s="17"/>
      <c r="B10" s="17"/>
      <c r="C10" s="17"/>
      <c r="D10" s="17"/>
      <c r="E10" s="17"/>
      <c r="F10" s="17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>
      <c r="A11" s="18" t="s">
        <v>31</v>
      </c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>
      <c r="A12" s="21" t="s">
        <v>32</v>
      </c>
      <c r="B12" s="21" t="s">
        <v>33</v>
      </c>
      <c r="C12" s="21" t="s">
        <v>34</v>
      </c>
      <c r="D12" s="17"/>
      <c r="E12" s="17"/>
      <c r="F12" s="17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>
      <c r="A13" s="17" t="s">
        <v>35</v>
      </c>
      <c r="B13" s="17" t="s">
        <v>36</v>
      </c>
      <c r="C13" s="17" t="s">
        <v>37</v>
      </c>
      <c r="D13" s="17"/>
      <c r="E13" s="17"/>
      <c r="F13" s="17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>
      <c r="A14" s="17" t="s">
        <v>38</v>
      </c>
      <c r="B14" s="17" t="s">
        <v>39</v>
      </c>
      <c r="C14" s="17" t="s">
        <v>40</v>
      </c>
      <c r="D14" s="17"/>
      <c r="E14" s="17"/>
      <c r="F14" s="17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>
      <c r="A15" s="17" t="s">
        <v>41</v>
      </c>
      <c r="B15" s="17" t="s">
        <v>42</v>
      </c>
      <c r="C15" s="17" t="s">
        <v>43</v>
      </c>
      <c r="D15" s="17"/>
      <c r="E15" s="17"/>
      <c r="F15" s="17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>
      <c r="A16" s="17" t="s">
        <v>44</v>
      </c>
      <c r="B16" s="17" t="s">
        <v>45</v>
      </c>
      <c r="C16" s="17" t="s">
        <v>46</v>
      </c>
      <c r="D16" s="17"/>
      <c r="E16" s="17"/>
      <c r="F16" s="17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27.6">
      <c r="A17" s="17" t="s">
        <v>47</v>
      </c>
      <c r="B17" s="17" t="s">
        <v>48</v>
      </c>
      <c r="C17" s="17" t="s">
        <v>49</v>
      </c>
      <c r="D17" s="17"/>
      <c r="E17" s="17"/>
      <c r="F17" s="17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>
      <c r="A18" s="17"/>
      <c r="B18" s="17"/>
      <c r="C18" s="17"/>
      <c r="D18" s="17"/>
      <c r="E18" s="17"/>
      <c r="F18" s="17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>
      <c r="A19" s="18" t="s">
        <v>50</v>
      </c>
      <c r="B19" s="13"/>
      <c r="C19" s="13"/>
      <c r="D19" s="13"/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>
      <c r="A20" s="21" t="s">
        <v>51</v>
      </c>
      <c r="B20" s="21" t="s">
        <v>52</v>
      </c>
      <c r="C20" s="21" t="s">
        <v>53</v>
      </c>
      <c r="D20" s="21" t="s">
        <v>54</v>
      </c>
      <c r="E20" s="17"/>
      <c r="F20" s="17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>
      <c r="A21" s="17">
        <v>1</v>
      </c>
      <c r="B21" s="17" t="s">
        <v>55</v>
      </c>
      <c r="C21" s="17" t="s">
        <v>56</v>
      </c>
      <c r="D21" s="17" t="s">
        <v>57</v>
      </c>
      <c r="E21" s="17"/>
      <c r="F21" s="17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>
      <c r="A22" s="17">
        <v>2</v>
      </c>
      <c r="B22" s="17" t="s">
        <v>58</v>
      </c>
      <c r="C22" s="17" t="s">
        <v>59</v>
      </c>
      <c r="D22" s="17" t="s">
        <v>60</v>
      </c>
      <c r="E22" s="17"/>
      <c r="F22" s="17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>
      <c r="A23" s="17">
        <v>3</v>
      </c>
      <c r="B23" s="17" t="s">
        <v>61</v>
      </c>
      <c r="C23" s="17" t="s">
        <v>62</v>
      </c>
      <c r="D23" s="17" t="s">
        <v>63</v>
      </c>
      <c r="E23" s="17"/>
      <c r="F23" s="17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27.6">
      <c r="A24" s="17">
        <v>4</v>
      </c>
      <c r="B24" s="17" t="s">
        <v>64</v>
      </c>
      <c r="C24" s="17" t="s">
        <v>65</v>
      </c>
      <c r="D24" s="17" t="s">
        <v>66</v>
      </c>
      <c r="E24" s="17"/>
      <c r="F24" s="17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>
      <c r="A25" s="17">
        <v>5</v>
      </c>
      <c r="B25" s="17" t="s">
        <v>67</v>
      </c>
      <c r="C25" s="17" t="s">
        <v>68</v>
      </c>
      <c r="D25" s="17" t="s">
        <v>69</v>
      </c>
      <c r="E25" s="17"/>
      <c r="F25" s="17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>
      <c r="A26" s="17"/>
      <c r="B26" s="17"/>
      <c r="C26" s="17"/>
      <c r="D26" s="17"/>
      <c r="E26" s="17"/>
      <c r="F26" s="17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>
      <c r="A27" s="18" t="s">
        <v>70</v>
      </c>
      <c r="B27" s="13"/>
      <c r="C27" s="13"/>
      <c r="D27" s="13"/>
      <c r="E27" s="13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>
      <c r="A28" s="21" t="s">
        <v>71</v>
      </c>
      <c r="B28" s="21" t="s">
        <v>72</v>
      </c>
      <c r="C28" s="21" t="s">
        <v>73</v>
      </c>
      <c r="D28" s="21" t="s">
        <v>74</v>
      </c>
      <c r="E28" s="17"/>
      <c r="F28" s="17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27.6">
      <c r="A29" s="17" t="s">
        <v>75</v>
      </c>
      <c r="B29" s="17" t="s">
        <v>76</v>
      </c>
      <c r="C29" s="17" t="s">
        <v>77</v>
      </c>
      <c r="D29" s="17" t="s">
        <v>78</v>
      </c>
      <c r="E29" s="17"/>
      <c r="F29" s="1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27.6">
      <c r="A30" s="17" t="s">
        <v>79</v>
      </c>
      <c r="B30" s="17" t="s">
        <v>80</v>
      </c>
      <c r="C30" s="17" t="s">
        <v>81</v>
      </c>
      <c r="D30" s="17" t="s">
        <v>82</v>
      </c>
      <c r="E30" s="17"/>
      <c r="F30" s="17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27.6">
      <c r="A31" s="17" t="s">
        <v>83</v>
      </c>
      <c r="B31" s="17" t="s">
        <v>84</v>
      </c>
      <c r="C31" s="17" t="s">
        <v>85</v>
      </c>
      <c r="D31" s="17" t="s">
        <v>86</v>
      </c>
      <c r="E31" s="17"/>
      <c r="F31" s="17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>
      <c r="A32" s="17" t="s">
        <v>87</v>
      </c>
      <c r="B32" s="17" t="s">
        <v>88</v>
      </c>
      <c r="C32" s="17" t="s">
        <v>89</v>
      </c>
      <c r="D32" s="17" t="s">
        <v>90</v>
      </c>
      <c r="E32" s="17"/>
      <c r="F32" s="17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27.6">
      <c r="A33" s="17" t="s">
        <v>91</v>
      </c>
      <c r="B33" s="17" t="s">
        <v>92</v>
      </c>
      <c r="C33" s="17" t="s">
        <v>93</v>
      </c>
      <c r="D33" s="17" t="s">
        <v>94</v>
      </c>
      <c r="E33" s="17"/>
      <c r="F33" s="17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>
      <c r="A34" s="14" t="s">
        <v>95</v>
      </c>
      <c r="B34" s="14" t="s">
        <v>96</v>
      </c>
      <c r="C34" s="14" t="s">
        <v>97</v>
      </c>
      <c r="D34" s="14" t="s">
        <v>98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</sheetData>
  <sheetProtection algorithmName="SHA-512" hashValue="Ub7z0ul98jDBA4S29VjqKXunefpRqRhQ2gjp2gX/+P4KTxLINYr0MnQ3PNkp75vcXxh3TDgTeuxg0umtDV1S+Q==" saltValue="IyNuHN5BgeE0GKRKd/yb8w==" spinCount="100000" sheet="1" objects="1" scenarios="1" formatCells="0" formatColumns="0" formatRows="0" insertColumns="0" sort="0" autoFilter="0" pivotTables="0"/>
  <mergeCells count="6">
    <mergeCell ref="A27:F27"/>
    <mergeCell ref="A1:F1"/>
    <mergeCell ref="A2:F2"/>
    <mergeCell ref="A4:F4"/>
    <mergeCell ref="A11:F11"/>
    <mergeCell ref="A19:F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"/>
  <sheetViews>
    <sheetView workbookViewId="0">
      <selection activeCell="F12" sqref="F12"/>
    </sheetView>
  </sheetViews>
  <sheetFormatPr baseColWidth="10" defaultColWidth="8.796875" defaultRowHeight="13.8"/>
  <cols>
    <col min="1" max="1" width="22" style="15" customWidth="1"/>
    <col min="2" max="2" width="36" style="15" customWidth="1"/>
    <col min="3" max="3" width="35" style="15" customWidth="1"/>
    <col min="4" max="5" width="38" style="15" customWidth="1"/>
    <col min="6" max="6" width="36" style="15" customWidth="1"/>
    <col min="7" max="16384" width="8.796875" style="15"/>
  </cols>
  <sheetData>
    <row r="1" spans="1:26" ht="20.85" customHeight="1">
      <c r="A1" s="12" t="s">
        <v>158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7.15" customHeight="1">
      <c r="A2" s="16" t="s">
        <v>159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25"/>
      <c r="B3" s="25"/>
      <c r="C3" s="25"/>
      <c r="D3" s="25"/>
      <c r="E3" s="17"/>
      <c r="F3" s="17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21" t="s">
        <v>160</v>
      </c>
      <c r="B4" s="21" t="s">
        <v>161</v>
      </c>
      <c r="C4" s="21" t="s">
        <v>162</v>
      </c>
      <c r="D4" s="21" t="s">
        <v>163</v>
      </c>
      <c r="E4" s="21" t="s">
        <v>164</v>
      </c>
      <c r="F4" s="21" t="s">
        <v>165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7.6">
      <c r="A5" s="17" t="s">
        <v>102</v>
      </c>
      <c r="B5" s="17" t="s">
        <v>166</v>
      </c>
      <c r="C5" s="17" t="s">
        <v>167</v>
      </c>
      <c r="D5" s="17" t="s">
        <v>168</v>
      </c>
      <c r="E5" s="17" t="s">
        <v>169</v>
      </c>
      <c r="F5" s="17" t="s">
        <v>170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7.6">
      <c r="A6" s="17" t="s">
        <v>103</v>
      </c>
      <c r="B6" s="17" t="s">
        <v>171</v>
      </c>
      <c r="C6" s="17" t="s">
        <v>172</v>
      </c>
      <c r="D6" s="17" t="s">
        <v>173</v>
      </c>
      <c r="E6" s="17" t="s">
        <v>174</v>
      </c>
      <c r="F6" s="17" t="s">
        <v>175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7.6">
      <c r="A7" s="17" t="s">
        <v>104</v>
      </c>
      <c r="B7" s="17" t="s">
        <v>176</v>
      </c>
      <c r="C7" s="17" t="s">
        <v>177</v>
      </c>
      <c r="D7" s="17" t="s">
        <v>178</v>
      </c>
      <c r="E7" s="17" t="s">
        <v>179</v>
      </c>
      <c r="F7" s="17" t="s">
        <v>180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7.6">
      <c r="A8" s="17" t="s">
        <v>107</v>
      </c>
      <c r="B8" s="17" t="s">
        <v>181</v>
      </c>
      <c r="C8" s="17" t="s">
        <v>182</v>
      </c>
      <c r="D8" s="17" t="s">
        <v>183</v>
      </c>
      <c r="E8" s="17" t="s">
        <v>184</v>
      </c>
      <c r="F8" s="17" t="s">
        <v>185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7.6">
      <c r="A9" s="17" t="s">
        <v>108</v>
      </c>
      <c r="B9" s="17" t="s">
        <v>186</v>
      </c>
      <c r="C9" s="17" t="s">
        <v>187</v>
      </c>
      <c r="D9" s="17" t="s">
        <v>188</v>
      </c>
      <c r="E9" s="17" t="s">
        <v>189</v>
      </c>
      <c r="F9" s="17" t="s">
        <v>190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7.6">
      <c r="A10" s="17" t="s">
        <v>109</v>
      </c>
      <c r="B10" s="17" t="s">
        <v>191</v>
      </c>
      <c r="C10" s="17" t="s">
        <v>192</v>
      </c>
      <c r="D10" s="17" t="s">
        <v>193</v>
      </c>
      <c r="E10" s="17" t="s">
        <v>194</v>
      </c>
      <c r="F10" s="17" t="s">
        <v>195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7.6">
      <c r="A11" s="17" t="s">
        <v>110</v>
      </c>
      <c r="B11" s="17" t="s">
        <v>196</v>
      </c>
      <c r="C11" s="17" t="s">
        <v>197</v>
      </c>
      <c r="D11" s="17" t="s">
        <v>198</v>
      </c>
      <c r="E11" s="17" t="s">
        <v>199</v>
      </c>
      <c r="F11" s="17" t="s">
        <v>200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7.6">
      <c r="A12" s="17" t="s">
        <v>111</v>
      </c>
      <c r="B12" s="17" t="s">
        <v>201</v>
      </c>
      <c r="C12" s="17" t="s">
        <v>202</v>
      </c>
      <c r="D12" s="17" t="s">
        <v>203</v>
      </c>
      <c r="E12" s="17" t="s">
        <v>204</v>
      </c>
      <c r="F12" s="17" t="s">
        <v>205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7.6">
      <c r="A13" s="17" t="s">
        <v>112</v>
      </c>
      <c r="B13" s="17" t="s">
        <v>206</v>
      </c>
      <c r="C13" s="17" t="s">
        <v>207</v>
      </c>
      <c r="D13" s="17" t="s">
        <v>208</v>
      </c>
      <c r="E13" s="17" t="s">
        <v>209</v>
      </c>
      <c r="F13" s="17" t="s">
        <v>210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7.6">
      <c r="A14" s="17" t="s">
        <v>113</v>
      </c>
      <c r="B14" s="17" t="s">
        <v>211</v>
      </c>
      <c r="C14" s="17" t="s">
        <v>212</v>
      </c>
      <c r="D14" s="17" t="s">
        <v>213</v>
      </c>
      <c r="E14" s="17" t="s">
        <v>214</v>
      </c>
      <c r="F14" s="17" t="s">
        <v>215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7.6">
      <c r="A15" s="17" t="s">
        <v>216</v>
      </c>
      <c r="B15" s="17" t="s">
        <v>217</v>
      </c>
      <c r="C15" s="17" t="s">
        <v>218</v>
      </c>
      <c r="D15" s="17" t="s">
        <v>219</v>
      </c>
      <c r="E15" s="17" t="s">
        <v>220</v>
      </c>
      <c r="F15" s="17" t="s">
        <v>221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7.6">
      <c r="A16" s="17" t="s">
        <v>222</v>
      </c>
      <c r="B16" s="17" t="s">
        <v>223</v>
      </c>
      <c r="C16" s="17" t="s">
        <v>224</v>
      </c>
      <c r="D16" s="17" t="s">
        <v>225</v>
      </c>
      <c r="E16" s="17" t="s">
        <v>226</v>
      </c>
      <c r="F16" s="17" t="s">
        <v>227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7.6">
      <c r="A17" s="17" t="s">
        <v>114</v>
      </c>
      <c r="B17" s="17" t="s">
        <v>228</v>
      </c>
      <c r="C17" s="17" t="s">
        <v>229</v>
      </c>
      <c r="D17" s="17" t="s">
        <v>230</v>
      </c>
      <c r="E17" s="17" t="s">
        <v>231</v>
      </c>
      <c r="F17" s="17" t="s">
        <v>232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7.6">
      <c r="A18" s="17" t="s">
        <v>233</v>
      </c>
      <c r="B18" s="17" t="s">
        <v>234</v>
      </c>
      <c r="C18" s="17" t="s">
        <v>235</v>
      </c>
      <c r="D18" s="17" t="s">
        <v>236</v>
      </c>
      <c r="E18" s="17" t="s">
        <v>237</v>
      </c>
      <c r="F18" s="17" t="s">
        <v>238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7.6">
      <c r="A19" s="17" t="s">
        <v>239</v>
      </c>
      <c r="B19" s="17" t="s">
        <v>240</v>
      </c>
      <c r="C19" s="17" t="s">
        <v>241</v>
      </c>
      <c r="D19" s="17" t="s">
        <v>242</v>
      </c>
      <c r="E19" s="17" t="s">
        <v>243</v>
      </c>
      <c r="F19" s="17" t="s">
        <v>244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7.6">
      <c r="A20" s="17" t="s">
        <v>245</v>
      </c>
      <c r="B20" s="17" t="s">
        <v>246</v>
      </c>
      <c r="C20" s="17" t="s">
        <v>247</v>
      </c>
      <c r="D20" s="17" t="s">
        <v>248</v>
      </c>
      <c r="E20" s="17" t="s">
        <v>249</v>
      </c>
      <c r="F20" s="17" t="s">
        <v>250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7.6">
      <c r="A21" s="17" t="s">
        <v>251</v>
      </c>
      <c r="B21" s="17" t="s">
        <v>252</v>
      </c>
      <c r="C21" s="17" t="s">
        <v>253</v>
      </c>
      <c r="D21" s="17" t="s">
        <v>254</v>
      </c>
      <c r="E21" s="17" t="s">
        <v>255</v>
      </c>
      <c r="F21" s="17" t="s">
        <v>256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</sheetData>
  <sheetProtection algorithmName="SHA-512" hashValue="mVhGrJJlUyR7ka05KfTPmKTm1X9DHUR1FjGGk0S9tQNqaHVp11J5akjjQizqkoNoKvEA2xSoleqfjrqrxh0EhQ==" saltValue="0thk3zPGldCfbj0ciOfW3w==" spinCount="100000" sheet="1" objects="1" scenarios="1" formatCells="0" formatColumns="0" formatRows="0" insertColumns="0" sort="0" autoFilter="0" pivotTables="0"/>
  <mergeCells count="2">
    <mergeCell ref="A1:F1"/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"/>
  <sheetViews>
    <sheetView workbookViewId="0">
      <selection activeCell="J27" sqref="J27"/>
    </sheetView>
  </sheetViews>
  <sheetFormatPr baseColWidth="10" defaultColWidth="8.796875" defaultRowHeight="13.8"/>
  <cols>
    <col min="1" max="1" width="12" customWidth="1"/>
    <col min="2" max="2" width="14" customWidth="1"/>
    <col min="3" max="3" width="16" customWidth="1"/>
    <col min="4" max="5" width="17" customWidth="1"/>
    <col min="6" max="6" width="16" customWidth="1"/>
    <col min="7" max="7" width="14" customWidth="1"/>
    <col min="8" max="11" width="15" customWidth="1"/>
    <col min="12" max="13" width="13" customWidth="1"/>
    <col min="14" max="14" width="15" customWidth="1"/>
    <col min="15" max="15" width="18" customWidth="1"/>
    <col min="16" max="16" width="24" customWidth="1"/>
  </cols>
  <sheetData>
    <row r="1" spans="1:26" ht="22.35" customHeight="1">
      <c r="A1" s="9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2" customHeight="1">
      <c r="A2" s="11" t="s">
        <v>100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6">
      <c r="A4" s="3" t="s">
        <v>101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  <c r="J4" s="3" t="s">
        <v>110</v>
      </c>
      <c r="K4" s="3" t="s">
        <v>111</v>
      </c>
      <c r="L4" s="3" t="s">
        <v>112</v>
      </c>
      <c r="M4" s="3" t="s">
        <v>113</v>
      </c>
      <c r="N4" s="3" t="s">
        <v>114</v>
      </c>
      <c r="O4" s="3" t="s">
        <v>115</v>
      </c>
      <c r="P4" s="3" t="s">
        <v>71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116</v>
      </c>
      <c r="B5" s="4">
        <v>50000000</v>
      </c>
      <c r="C5" s="4">
        <v>30000000</v>
      </c>
      <c r="D5" s="4">
        <v>12000000</v>
      </c>
      <c r="E5" s="4">
        <v>45000000</v>
      </c>
      <c r="F5" s="4">
        <v>32500000</v>
      </c>
      <c r="G5" s="4">
        <v>12000000</v>
      </c>
      <c r="H5" s="4">
        <v>50000</v>
      </c>
      <c r="I5" s="4">
        <v>30000</v>
      </c>
      <c r="J5" s="5">
        <f t="shared" ref="J5:J16" si="0">IF(B5="","",B5-C5)</f>
        <v>20000000</v>
      </c>
      <c r="K5" s="5">
        <f t="shared" ref="K5:K16" si="1">IF(B5="","",B5-C5-D5)</f>
        <v>8000000</v>
      </c>
      <c r="L5" s="6">
        <f t="shared" ref="L5:L16" si="2">IFERROR(IF(B5="","",J5/B5),"")</f>
        <v>0.4</v>
      </c>
      <c r="M5" s="6">
        <f t="shared" ref="M5:M16" si="3">IFERROR(IF(B5="","",K5/B5),"")</f>
        <v>0.16</v>
      </c>
      <c r="N5" s="5">
        <f t="shared" ref="N5:N16" si="4">IF(OR(E5="",F5=""),"",E5-F5)</f>
        <v>12500000</v>
      </c>
      <c r="O5" s="7">
        <f t="shared" ref="O5:O16" si="5">IFERROR(IF(OR(G5="",H5="",I5="",H5&lt;=I5),"",G5/(H5-I5)),"")</f>
        <v>600</v>
      </c>
      <c r="P5" s="8" t="str">
        <f t="shared" ref="P5:P16" si="6">IF(B5="","",IF(H5&lt;=I5,"Revisar precio/costo variable",IF(M5&lt;0,"Rentabilidad negativa",IF(N5&lt;0,"Caja negativa",IF(L5&lt;0.3,"Revisar costos",IF(M5&lt;0.1,"Margen neto bajo","Saludable"))))))</f>
        <v>Saludable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 t="s">
        <v>117</v>
      </c>
      <c r="B6" s="4">
        <v>52000000</v>
      </c>
      <c r="C6" s="4">
        <v>31200000</v>
      </c>
      <c r="D6" s="4">
        <v>12300000</v>
      </c>
      <c r="E6" s="4">
        <v>47000000</v>
      </c>
      <c r="F6" s="4">
        <v>34000000</v>
      </c>
      <c r="G6" s="4">
        <v>12300000</v>
      </c>
      <c r="H6" s="4">
        <v>50000</v>
      </c>
      <c r="I6" s="4">
        <v>30000</v>
      </c>
      <c r="J6" s="5">
        <f t="shared" si="0"/>
        <v>20800000</v>
      </c>
      <c r="K6" s="5">
        <f t="shared" si="1"/>
        <v>8500000</v>
      </c>
      <c r="L6" s="6">
        <f t="shared" si="2"/>
        <v>0.4</v>
      </c>
      <c r="M6" s="6">
        <f t="shared" si="3"/>
        <v>0.16346153846153846</v>
      </c>
      <c r="N6" s="5">
        <f t="shared" si="4"/>
        <v>13000000</v>
      </c>
      <c r="O6" s="7">
        <f t="shared" si="5"/>
        <v>615</v>
      </c>
      <c r="P6" s="8" t="str">
        <f t="shared" si="6"/>
        <v>Saludable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118</v>
      </c>
      <c r="B7" s="4">
        <v>48000000</v>
      </c>
      <c r="C7" s="4">
        <v>30000000</v>
      </c>
      <c r="D7" s="4">
        <v>12200000</v>
      </c>
      <c r="E7" s="4">
        <v>43000000</v>
      </c>
      <c r="F7" s="4">
        <v>35500000</v>
      </c>
      <c r="G7" s="4">
        <v>12200000</v>
      </c>
      <c r="H7" s="4">
        <v>50000</v>
      </c>
      <c r="I7" s="4">
        <v>30500</v>
      </c>
      <c r="J7" s="5">
        <f t="shared" si="0"/>
        <v>18000000</v>
      </c>
      <c r="K7" s="5">
        <f t="shared" si="1"/>
        <v>5800000</v>
      </c>
      <c r="L7" s="6">
        <f t="shared" si="2"/>
        <v>0.375</v>
      </c>
      <c r="M7" s="6">
        <f t="shared" si="3"/>
        <v>0.12083333333333333</v>
      </c>
      <c r="N7" s="5">
        <f t="shared" si="4"/>
        <v>7500000</v>
      </c>
      <c r="O7" s="7">
        <f t="shared" si="5"/>
        <v>625.64102564102564</v>
      </c>
      <c r="P7" s="8" t="str">
        <f t="shared" si="6"/>
        <v>Saludable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119</v>
      </c>
      <c r="B8" s="4">
        <v>55000000</v>
      </c>
      <c r="C8" s="4">
        <v>31900000</v>
      </c>
      <c r="D8" s="4">
        <v>13000000</v>
      </c>
      <c r="E8" s="4">
        <v>51000000</v>
      </c>
      <c r="F8" s="4">
        <v>36000000</v>
      </c>
      <c r="G8" s="4">
        <v>13000000</v>
      </c>
      <c r="H8" s="4">
        <v>52000</v>
      </c>
      <c r="I8" s="4">
        <v>31000</v>
      </c>
      <c r="J8" s="5">
        <f t="shared" si="0"/>
        <v>23100000</v>
      </c>
      <c r="K8" s="5">
        <f t="shared" si="1"/>
        <v>10100000</v>
      </c>
      <c r="L8" s="6">
        <f t="shared" si="2"/>
        <v>0.42</v>
      </c>
      <c r="M8" s="6">
        <f t="shared" si="3"/>
        <v>0.18363636363636363</v>
      </c>
      <c r="N8" s="5">
        <f t="shared" si="4"/>
        <v>15000000</v>
      </c>
      <c r="O8" s="7">
        <f t="shared" si="5"/>
        <v>619.04761904761904</v>
      </c>
      <c r="P8" s="8" t="str">
        <f t="shared" si="6"/>
        <v>Saludable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120</v>
      </c>
      <c r="B9" s="4">
        <v>57000000</v>
      </c>
      <c r="C9" s="4">
        <v>33000000</v>
      </c>
      <c r="D9" s="4">
        <v>13200000</v>
      </c>
      <c r="E9" s="4">
        <v>54000000</v>
      </c>
      <c r="F9" s="4">
        <v>37200000</v>
      </c>
      <c r="G9" s="4">
        <v>13200000</v>
      </c>
      <c r="H9" s="4">
        <v>52000</v>
      </c>
      <c r="I9" s="4">
        <v>31000</v>
      </c>
      <c r="J9" s="5">
        <f t="shared" si="0"/>
        <v>24000000</v>
      </c>
      <c r="K9" s="5">
        <f t="shared" si="1"/>
        <v>10800000</v>
      </c>
      <c r="L9" s="6">
        <f t="shared" si="2"/>
        <v>0.42105263157894735</v>
      </c>
      <c r="M9" s="6">
        <f t="shared" si="3"/>
        <v>0.18947368421052632</v>
      </c>
      <c r="N9" s="5">
        <f t="shared" si="4"/>
        <v>16800000</v>
      </c>
      <c r="O9" s="7">
        <f t="shared" si="5"/>
        <v>628.57142857142856</v>
      </c>
      <c r="P9" s="8" t="str">
        <f t="shared" si="6"/>
        <v>Saludable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121</v>
      </c>
      <c r="B10" s="4">
        <v>60000000</v>
      </c>
      <c r="C10" s="4">
        <v>34800000</v>
      </c>
      <c r="D10" s="4">
        <v>13800000</v>
      </c>
      <c r="E10" s="4">
        <v>58000000</v>
      </c>
      <c r="F10" s="4">
        <v>39000000</v>
      </c>
      <c r="G10" s="4">
        <v>13800000</v>
      </c>
      <c r="H10" s="4">
        <v>53000</v>
      </c>
      <c r="I10" s="4">
        <v>31500</v>
      </c>
      <c r="J10" s="5">
        <f t="shared" si="0"/>
        <v>25200000</v>
      </c>
      <c r="K10" s="5">
        <f t="shared" si="1"/>
        <v>11400000</v>
      </c>
      <c r="L10" s="6">
        <f t="shared" si="2"/>
        <v>0.42</v>
      </c>
      <c r="M10" s="6">
        <f t="shared" si="3"/>
        <v>0.19</v>
      </c>
      <c r="N10" s="5">
        <f t="shared" si="4"/>
        <v>19000000</v>
      </c>
      <c r="O10" s="7">
        <f t="shared" si="5"/>
        <v>641.8604651162791</v>
      </c>
      <c r="P10" s="8" t="str">
        <f t="shared" si="6"/>
        <v>Saludable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122</v>
      </c>
      <c r="B11" s="4">
        <v>62000000</v>
      </c>
      <c r="C11" s="4">
        <v>36500000</v>
      </c>
      <c r="D11" s="4">
        <v>14500000</v>
      </c>
      <c r="E11" s="4">
        <v>59500000</v>
      </c>
      <c r="F11" s="4">
        <v>41000000</v>
      </c>
      <c r="G11" s="4">
        <v>14500000</v>
      </c>
      <c r="H11" s="4">
        <v>53000</v>
      </c>
      <c r="I11" s="4">
        <v>32000</v>
      </c>
      <c r="J11" s="5">
        <f t="shared" si="0"/>
        <v>25500000</v>
      </c>
      <c r="K11" s="5">
        <f t="shared" si="1"/>
        <v>11000000</v>
      </c>
      <c r="L11" s="6">
        <f t="shared" si="2"/>
        <v>0.41129032258064518</v>
      </c>
      <c r="M11" s="6">
        <f t="shared" si="3"/>
        <v>0.17741935483870969</v>
      </c>
      <c r="N11" s="5">
        <f t="shared" si="4"/>
        <v>18500000</v>
      </c>
      <c r="O11" s="7">
        <f t="shared" si="5"/>
        <v>690.47619047619048</v>
      </c>
      <c r="P11" s="8" t="str">
        <f t="shared" si="6"/>
        <v>Saludable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123</v>
      </c>
      <c r="B12" s="4">
        <v>64000000</v>
      </c>
      <c r="C12" s="4">
        <v>37500000</v>
      </c>
      <c r="D12" s="4">
        <v>15000000</v>
      </c>
      <c r="E12" s="4">
        <v>61000000</v>
      </c>
      <c r="F12" s="4">
        <v>43000000</v>
      </c>
      <c r="G12" s="4">
        <v>15000000</v>
      </c>
      <c r="H12" s="4">
        <v>54000</v>
      </c>
      <c r="I12" s="4">
        <v>32500</v>
      </c>
      <c r="J12" s="5">
        <f t="shared" si="0"/>
        <v>26500000</v>
      </c>
      <c r="K12" s="5">
        <f t="shared" si="1"/>
        <v>11500000</v>
      </c>
      <c r="L12" s="6">
        <f t="shared" si="2"/>
        <v>0.4140625</v>
      </c>
      <c r="M12" s="6">
        <f t="shared" si="3"/>
        <v>0.1796875</v>
      </c>
      <c r="N12" s="5">
        <f t="shared" si="4"/>
        <v>18000000</v>
      </c>
      <c r="O12" s="7">
        <f t="shared" si="5"/>
        <v>697.67441860465112</v>
      </c>
      <c r="P12" s="8" t="str">
        <f t="shared" si="6"/>
        <v>Saludable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124</v>
      </c>
      <c r="B13" s="4">
        <v>61000000</v>
      </c>
      <c r="C13" s="4">
        <v>37200000</v>
      </c>
      <c r="D13" s="4">
        <v>14900000</v>
      </c>
      <c r="E13" s="4">
        <v>57000000</v>
      </c>
      <c r="F13" s="4">
        <v>44000000</v>
      </c>
      <c r="G13" s="4">
        <v>14900000</v>
      </c>
      <c r="H13" s="4">
        <v>54000</v>
      </c>
      <c r="I13" s="4">
        <v>33000</v>
      </c>
      <c r="J13" s="5">
        <f t="shared" si="0"/>
        <v>23800000</v>
      </c>
      <c r="K13" s="5">
        <f t="shared" si="1"/>
        <v>8900000</v>
      </c>
      <c r="L13" s="6">
        <f t="shared" si="2"/>
        <v>0.39016393442622949</v>
      </c>
      <c r="M13" s="6">
        <f t="shared" si="3"/>
        <v>0.14590163934426228</v>
      </c>
      <c r="N13" s="5">
        <f t="shared" si="4"/>
        <v>13000000</v>
      </c>
      <c r="O13" s="7">
        <f t="shared" si="5"/>
        <v>709.52380952380952</v>
      </c>
      <c r="P13" s="8" t="str">
        <f t="shared" si="6"/>
        <v>Saludable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125</v>
      </c>
      <c r="B14" s="4">
        <v>66000000</v>
      </c>
      <c r="C14" s="4">
        <v>39000000</v>
      </c>
      <c r="D14" s="4">
        <v>15200000</v>
      </c>
      <c r="E14" s="4">
        <v>64000000</v>
      </c>
      <c r="F14" s="4">
        <v>45500000</v>
      </c>
      <c r="G14" s="4">
        <v>15200000</v>
      </c>
      <c r="H14" s="4">
        <v>55000</v>
      </c>
      <c r="I14" s="4">
        <v>33000</v>
      </c>
      <c r="J14" s="5">
        <f t="shared" si="0"/>
        <v>27000000</v>
      </c>
      <c r="K14" s="5">
        <f t="shared" si="1"/>
        <v>11800000</v>
      </c>
      <c r="L14" s="6">
        <f t="shared" si="2"/>
        <v>0.40909090909090912</v>
      </c>
      <c r="M14" s="6">
        <f t="shared" si="3"/>
        <v>0.1787878787878788</v>
      </c>
      <c r="N14" s="5">
        <f t="shared" si="4"/>
        <v>18500000</v>
      </c>
      <c r="O14" s="7">
        <f t="shared" si="5"/>
        <v>690.90909090909088</v>
      </c>
      <c r="P14" s="8" t="str">
        <f t="shared" si="6"/>
        <v>Saludable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126</v>
      </c>
      <c r="B15" s="4">
        <v>69000000</v>
      </c>
      <c r="C15" s="4">
        <v>40200000</v>
      </c>
      <c r="D15" s="4">
        <v>15800000</v>
      </c>
      <c r="E15" s="4">
        <v>67000000</v>
      </c>
      <c r="F15" s="4">
        <v>47000000</v>
      </c>
      <c r="G15" s="4">
        <v>15800000</v>
      </c>
      <c r="H15" s="4">
        <v>55000</v>
      </c>
      <c r="I15" s="4">
        <v>33500</v>
      </c>
      <c r="J15" s="5">
        <f t="shared" si="0"/>
        <v>28800000</v>
      </c>
      <c r="K15" s="5">
        <f t="shared" si="1"/>
        <v>13000000</v>
      </c>
      <c r="L15" s="6">
        <f t="shared" si="2"/>
        <v>0.41739130434782606</v>
      </c>
      <c r="M15" s="6">
        <f t="shared" si="3"/>
        <v>0.18840579710144928</v>
      </c>
      <c r="N15" s="5">
        <f t="shared" si="4"/>
        <v>20000000</v>
      </c>
      <c r="O15" s="7">
        <f t="shared" si="5"/>
        <v>734.88372093023258</v>
      </c>
      <c r="P15" s="8" t="str">
        <f t="shared" si="6"/>
        <v>Saludable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127</v>
      </c>
      <c r="B16" s="4">
        <v>72000000</v>
      </c>
      <c r="C16" s="4">
        <v>42000000</v>
      </c>
      <c r="D16" s="4">
        <v>16500000</v>
      </c>
      <c r="E16" s="4">
        <v>70000000</v>
      </c>
      <c r="F16" s="4">
        <v>48500000</v>
      </c>
      <c r="G16" s="4">
        <v>16500000</v>
      </c>
      <c r="H16" s="4">
        <v>56000</v>
      </c>
      <c r="I16" s="4">
        <v>34000</v>
      </c>
      <c r="J16" s="5">
        <f t="shared" si="0"/>
        <v>30000000</v>
      </c>
      <c r="K16" s="5">
        <f t="shared" si="1"/>
        <v>13500000</v>
      </c>
      <c r="L16" s="6">
        <f t="shared" si="2"/>
        <v>0.41666666666666669</v>
      </c>
      <c r="M16" s="6">
        <f t="shared" si="3"/>
        <v>0.1875</v>
      </c>
      <c r="N16" s="5">
        <f t="shared" si="4"/>
        <v>21500000</v>
      </c>
      <c r="O16" s="7">
        <f t="shared" si="5"/>
        <v>750</v>
      </c>
      <c r="P16" s="8" t="str">
        <f t="shared" si="6"/>
        <v>Saludable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2">
    <mergeCell ref="A1:P1"/>
    <mergeCell ref="A2:P2"/>
  </mergeCells>
  <conditionalFormatting sqref="L5:M16">
    <cfRule type="cellIs" dxfId="21" priority="1" operator="lessThan">
      <formula>0.15</formula>
    </cfRule>
    <cfRule type="cellIs" dxfId="20" priority="2" operator="greaterThanOrEqual">
      <formula>0.25</formula>
    </cfRule>
  </conditionalFormatting>
  <conditionalFormatting sqref="N5:N16">
    <cfRule type="cellIs" dxfId="19" priority="3" operator="lessThan">
      <formula>0</formula>
    </cfRule>
  </conditionalFormatting>
  <conditionalFormatting sqref="P5:P16">
    <cfRule type="expression" dxfId="18" priority="4">
      <formula>P5="Saludable"</formula>
    </cfRule>
    <cfRule type="expression" dxfId="17" priority="5">
      <formula>OR(P5="Margen neto bajo",P5="Revisar costos",P5="Revisar precio/costo variable")</formula>
    </cfRule>
    <cfRule type="expression" dxfId="16" priority="6">
      <formula>OR(P5="Rentabilidad negativa",P5="Caja negativa")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"/>
  <sheetViews>
    <sheetView workbookViewId="0">
      <selection activeCell="F20" sqref="F20"/>
    </sheetView>
  </sheetViews>
  <sheetFormatPr baseColWidth="10" defaultColWidth="8.796875" defaultRowHeight="13.8"/>
  <cols>
    <col min="1" max="1" width="20" style="15" customWidth="1"/>
    <col min="2" max="3" width="16" style="15" customWidth="1"/>
    <col min="4" max="4" width="31.59765625" style="15" customWidth="1"/>
    <col min="5" max="5" width="10.8984375" style="15" bestFit="1" customWidth="1"/>
    <col min="6" max="6" width="46" style="15" customWidth="1"/>
    <col min="7" max="7" width="14" style="15" customWidth="1"/>
    <col min="8" max="9" width="2" style="15" customWidth="1"/>
    <col min="10" max="16384" width="8.796875" style="15"/>
  </cols>
  <sheetData>
    <row r="1" spans="1:26" ht="24" customHeight="1">
      <c r="A1" s="41" t="s">
        <v>128</v>
      </c>
      <c r="B1" s="41"/>
      <c r="C1" s="41"/>
      <c r="D1" s="41"/>
      <c r="E1" s="41"/>
      <c r="F1" s="41"/>
      <c r="G1" s="41"/>
      <c r="H1" s="41"/>
      <c r="I1" s="27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9.2" customHeight="1">
      <c r="A2" s="42" t="s">
        <v>129</v>
      </c>
      <c r="B2" s="42"/>
      <c r="C2" s="42"/>
      <c r="D2" s="42"/>
      <c r="E2" s="42"/>
      <c r="F2" s="42"/>
      <c r="G2" s="42"/>
      <c r="H2" s="4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43"/>
      <c r="B3" s="43"/>
      <c r="C3" s="43"/>
      <c r="D3" s="43"/>
      <c r="E3" s="43"/>
      <c r="F3" s="43"/>
      <c r="G3" s="43"/>
      <c r="H3" s="43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44" t="s">
        <v>130</v>
      </c>
      <c r="B4" s="44" t="s">
        <v>131</v>
      </c>
      <c r="C4" s="44" t="s">
        <v>132</v>
      </c>
      <c r="D4" s="44" t="s">
        <v>133</v>
      </c>
      <c r="E4" s="43"/>
      <c r="F4" s="45" t="s">
        <v>134</v>
      </c>
      <c r="G4" s="45"/>
      <c r="H4" s="4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8" customHeight="1">
      <c r="A5" s="46" t="s">
        <v>102</v>
      </c>
      <c r="B5" s="47">
        <f>IFERROR(LOOKUP(2,1/('Datos mensuales'!B5:B16&lt;&gt;""),'Datos mensuales'!B5:B16),"")</f>
        <v>72000000</v>
      </c>
      <c r="C5" s="47">
        <f>IFERROR(AVERAGE('Datos mensuales'!B5:B16),"")</f>
        <v>59666666.666666664</v>
      </c>
      <c r="D5" s="46" t="s">
        <v>135</v>
      </c>
      <c r="E5" s="43"/>
      <c r="F5" s="48" t="str">
        <f>IF(B5="","Sin datos: completa la hoja Datos mensuales.",IF(B7&lt;0,"Rentabilidad negativa: revisa precios, costos y gastos.",IF(B8&lt;0,"Caja negativa: revisa cobros, pagos e inventario.",IF(B7&lt;0.1,"Margen neto bajo: controla gastos y mejora ticket promedio.",IF(B7&lt;0.15,"Rentabilidad aceptable pero ajustada: revisa gastos y margen bruto.","Situación saludable: mantén seguimiento mensual.")))))</f>
        <v>Situación saludable: mantén seguimiento mensual.</v>
      </c>
      <c r="G5" s="48"/>
      <c r="H5" s="48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7.6">
      <c r="A6" s="46" t="s">
        <v>111</v>
      </c>
      <c r="B6" s="47">
        <f>IFERROR(LOOKUP(2,1/('Datos mensuales'!K5:K16&lt;&gt;""),'Datos mensuales'!K5:K16),"")</f>
        <v>13500000</v>
      </c>
      <c r="C6" s="47">
        <f>IFERROR(AVERAGE('Datos mensuales'!K5:K16),"")</f>
        <v>10358333.333333334</v>
      </c>
      <c r="D6" s="46" t="s">
        <v>136</v>
      </c>
      <c r="E6" s="43"/>
      <c r="F6" s="48"/>
      <c r="G6" s="48"/>
      <c r="H6" s="4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46" t="s">
        <v>113</v>
      </c>
      <c r="B7" s="49">
        <f>IFERROR(LOOKUP(2,1/('Datos mensuales'!M5:M16&lt;&gt;""),'Datos mensuales'!M5:M16),"")</f>
        <v>0.1875</v>
      </c>
      <c r="C7" s="49">
        <f>IFERROR(AVERAGE('Datos mensuales'!M5:M16),"")</f>
        <v>0.17209225747617182</v>
      </c>
      <c r="D7" s="46" t="s">
        <v>137</v>
      </c>
      <c r="E7" s="43"/>
      <c r="F7" s="48"/>
      <c r="G7" s="48"/>
      <c r="H7" s="48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46" t="s">
        <v>114</v>
      </c>
      <c r="B8" s="47">
        <f>IFERROR(LOOKUP(2,1/('Datos mensuales'!N5:N16&lt;&gt;""),'Datos mensuales'!N5:N16),"")</f>
        <v>21500000</v>
      </c>
      <c r="C8" s="47">
        <f>IFERROR(AVERAGE('Datos mensuales'!N5:N16),"")</f>
        <v>16108333.333333334</v>
      </c>
      <c r="D8" s="46" t="s">
        <v>138</v>
      </c>
      <c r="E8" s="43"/>
      <c r="F8" s="48"/>
      <c r="G8" s="48"/>
      <c r="H8" s="48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7.6">
      <c r="A9" s="46" t="s">
        <v>139</v>
      </c>
      <c r="B9" s="50">
        <f>IFERROR(LOOKUP(2,1/('Datos mensuales'!O5:O16&lt;&gt;""),'Datos mensuales'!O5:O16),"")</f>
        <v>750</v>
      </c>
      <c r="C9" s="50">
        <f>IFERROR(AVERAGE('Datos mensuales'!O5:O16),"")</f>
        <v>666.9656474016939</v>
      </c>
      <c r="D9" s="46" t="s">
        <v>140</v>
      </c>
      <c r="E9" s="43"/>
      <c r="F9" s="48"/>
      <c r="G9" s="48"/>
      <c r="H9" s="48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43"/>
      <c r="B10" s="43"/>
      <c r="C10" s="43"/>
      <c r="D10" s="43"/>
      <c r="E10" s="43"/>
      <c r="F10" s="43"/>
      <c r="G10" s="43"/>
      <c r="H10" s="4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43"/>
      <c r="B11" s="43"/>
      <c r="C11" s="43"/>
      <c r="D11" s="43"/>
      <c r="E11" s="43"/>
      <c r="F11" s="43"/>
      <c r="G11" s="43"/>
      <c r="H11" s="4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51" t="s">
        <v>101</v>
      </c>
      <c r="B12" s="51" t="s">
        <v>102</v>
      </c>
      <c r="C12" s="51" t="s">
        <v>111</v>
      </c>
      <c r="D12" s="51" t="s">
        <v>113</v>
      </c>
      <c r="E12" s="51" t="s">
        <v>114</v>
      </c>
      <c r="F12" s="43"/>
      <c r="G12" s="43"/>
      <c r="H12" s="43" t="s">
        <v>101</v>
      </c>
      <c r="I12" s="14" t="s">
        <v>113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43" t="str">
        <f>'Datos mensuales'!A5</f>
        <v>Enero</v>
      </c>
      <c r="B13" s="52">
        <f>IF('Datos mensuales'!B5="","",'Datos mensuales'!B5)</f>
        <v>50000000</v>
      </c>
      <c r="C13" s="52">
        <f>IF('Datos mensuales'!K5="","",'Datos mensuales'!K5)</f>
        <v>8000000</v>
      </c>
      <c r="D13" s="53">
        <f>IF('Datos mensuales'!M5="","",'Datos mensuales'!M5)</f>
        <v>0.16</v>
      </c>
      <c r="E13" s="52">
        <f>IF('Datos mensuales'!N5="","",'Datos mensuales'!N5)</f>
        <v>12500000</v>
      </c>
      <c r="F13" s="43"/>
      <c r="G13" s="43"/>
      <c r="H13" s="43" t="str">
        <f t="shared" ref="H13:H24" si="0">A13</f>
        <v>Enero</v>
      </c>
      <c r="I13" s="29">
        <f t="shared" ref="I13:I24" si="1">D13</f>
        <v>0.16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43" t="str">
        <f>'Datos mensuales'!A6</f>
        <v>Febrero</v>
      </c>
      <c r="B14" s="52">
        <f>IF('Datos mensuales'!B6="","",'Datos mensuales'!B6)</f>
        <v>52000000</v>
      </c>
      <c r="C14" s="52">
        <f>IF('Datos mensuales'!K6="","",'Datos mensuales'!K6)</f>
        <v>8500000</v>
      </c>
      <c r="D14" s="53">
        <f>IF('Datos mensuales'!M6="","",'Datos mensuales'!M6)</f>
        <v>0.16346153846153846</v>
      </c>
      <c r="E14" s="52">
        <f>IF('Datos mensuales'!N6="","",'Datos mensuales'!N6)</f>
        <v>13000000</v>
      </c>
      <c r="F14" s="43"/>
      <c r="G14" s="43"/>
      <c r="H14" s="43" t="str">
        <f t="shared" si="0"/>
        <v>Febrero</v>
      </c>
      <c r="I14" s="29">
        <f t="shared" si="1"/>
        <v>0.16346153846153846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43" t="str">
        <f>'Datos mensuales'!A7</f>
        <v>Marzo</v>
      </c>
      <c r="B15" s="52">
        <f>IF('Datos mensuales'!B7="","",'Datos mensuales'!B7)</f>
        <v>48000000</v>
      </c>
      <c r="C15" s="52">
        <f>IF('Datos mensuales'!K7="","",'Datos mensuales'!K7)</f>
        <v>5800000</v>
      </c>
      <c r="D15" s="53">
        <f>IF('Datos mensuales'!M7="","",'Datos mensuales'!M7)</f>
        <v>0.12083333333333333</v>
      </c>
      <c r="E15" s="52">
        <f>IF('Datos mensuales'!N7="","",'Datos mensuales'!N7)</f>
        <v>7500000</v>
      </c>
      <c r="F15" s="43"/>
      <c r="G15" s="43"/>
      <c r="H15" s="43" t="str">
        <f t="shared" si="0"/>
        <v>Marzo</v>
      </c>
      <c r="I15" s="29">
        <f t="shared" si="1"/>
        <v>0.12083333333333333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43" t="str">
        <f>'Datos mensuales'!A8</f>
        <v>Abril</v>
      </c>
      <c r="B16" s="52">
        <f>IF('Datos mensuales'!B8="","",'Datos mensuales'!B8)</f>
        <v>55000000</v>
      </c>
      <c r="C16" s="52">
        <f>IF('Datos mensuales'!K8="","",'Datos mensuales'!K8)</f>
        <v>10100000</v>
      </c>
      <c r="D16" s="53">
        <f>IF('Datos mensuales'!M8="","",'Datos mensuales'!M8)</f>
        <v>0.18363636363636363</v>
      </c>
      <c r="E16" s="52">
        <f>IF('Datos mensuales'!N8="","",'Datos mensuales'!N8)</f>
        <v>15000000</v>
      </c>
      <c r="F16" s="43"/>
      <c r="G16" s="43"/>
      <c r="H16" s="43" t="str">
        <f t="shared" si="0"/>
        <v>Abril</v>
      </c>
      <c r="I16" s="29">
        <f t="shared" si="1"/>
        <v>0.18363636363636363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43" t="str">
        <f>'Datos mensuales'!A9</f>
        <v>Mayo</v>
      </c>
      <c r="B17" s="52">
        <f>IF('Datos mensuales'!B9="","",'Datos mensuales'!B9)</f>
        <v>57000000</v>
      </c>
      <c r="C17" s="52">
        <f>IF('Datos mensuales'!K9="","",'Datos mensuales'!K9)</f>
        <v>10800000</v>
      </c>
      <c r="D17" s="53">
        <f>IF('Datos mensuales'!M9="","",'Datos mensuales'!M9)</f>
        <v>0.18947368421052632</v>
      </c>
      <c r="E17" s="52">
        <f>IF('Datos mensuales'!N9="","",'Datos mensuales'!N9)</f>
        <v>16800000</v>
      </c>
      <c r="F17" s="43"/>
      <c r="G17" s="43"/>
      <c r="H17" s="43" t="str">
        <f t="shared" si="0"/>
        <v>Mayo</v>
      </c>
      <c r="I17" s="29">
        <f t="shared" si="1"/>
        <v>0.18947368421052632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43" t="str">
        <f>'Datos mensuales'!A10</f>
        <v>Junio</v>
      </c>
      <c r="B18" s="52">
        <f>IF('Datos mensuales'!B10="","",'Datos mensuales'!B10)</f>
        <v>60000000</v>
      </c>
      <c r="C18" s="52">
        <f>IF('Datos mensuales'!K10="","",'Datos mensuales'!K10)</f>
        <v>11400000</v>
      </c>
      <c r="D18" s="53">
        <f>IF('Datos mensuales'!M10="","",'Datos mensuales'!M10)</f>
        <v>0.19</v>
      </c>
      <c r="E18" s="52">
        <f>IF('Datos mensuales'!N10="","",'Datos mensuales'!N10)</f>
        <v>19000000</v>
      </c>
      <c r="F18" s="43"/>
      <c r="G18" s="43"/>
      <c r="H18" s="43" t="str">
        <f t="shared" si="0"/>
        <v>Junio</v>
      </c>
      <c r="I18" s="29">
        <f t="shared" si="1"/>
        <v>0.19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43" t="str">
        <f>'Datos mensuales'!A11</f>
        <v>Julio</v>
      </c>
      <c r="B19" s="52">
        <f>IF('Datos mensuales'!B11="","",'Datos mensuales'!B11)</f>
        <v>62000000</v>
      </c>
      <c r="C19" s="52">
        <f>IF('Datos mensuales'!K11="","",'Datos mensuales'!K11)</f>
        <v>11000000</v>
      </c>
      <c r="D19" s="53">
        <f>IF('Datos mensuales'!M11="","",'Datos mensuales'!M11)</f>
        <v>0.17741935483870969</v>
      </c>
      <c r="E19" s="52">
        <f>IF('Datos mensuales'!N11="","",'Datos mensuales'!N11)</f>
        <v>18500000</v>
      </c>
      <c r="F19" s="43"/>
      <c r="G19" s="43"/>
      <c r="H19" s="43" t="str">
        <f t="shared" si="0"/>
        <v>Julio</v>
      </c>
      <c r="I19" s="29">
        <f t="shared" si="1"/>
        <v>0.17741935483870969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43" t="str">
        <f>'Datos mensuales'!A12</f>
        <v>Agosto</v>
      </c>
      <c r="B20" s="52">
        <f>IF('Datos mensuales'!B12="","",'Datos mensuales'!B12)</f>
        <v>64000000</v>
      </c>
      <c r="C20" s="52">
        <f>IF('Datos mensuales'!K12="","",'Datos mensuales'!K12)</f>
        <v>11500000</v>
      </c>
      <c r="D20" s="53">
        <f>IF('Datos mensuales'!M12="","",'Datos mensuales'!M12)</f>
        <v>0.1796875</v>
      </c>
      <c r="E20" s="52">
        <f>IF('Datos mensuales'!N12="","",'Datos mensuales'!N12)</f>
        <v>18000000</v>
      </c>
      <c r="F20" s="43"/>
      <c r="G20" s="43"/>
      <c r="H20" s="43" t="str">
        <f t="shared" si="0"/>
        <v>Agosto</v>
      </c>
      <c r="I20" s="29">
        <f t="shared" si="1"/>
        <v>0.1796875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43" t="str">
        <f>'Datos mensuales'!A13</f>
        <v>Septiembre</v>
      </c>
      <c r="B21" s="52">
        <f>IF('Datos mensuales'!B13="","",'Datos mensuales'!B13)</f>
        <v>61000000</v>
      </c>
      <c r="C21" s="52">
        <f>IF('Datos mensuales'!K13="","",'Datos mensuales'!K13)</f>
        <v>8900000</v>
      </c>
      <c r="D21" s="53">
        <f>IF('Datos mensuales'!M13="","",'Datos mensuales'!M13)</f>
        <v>0.14590163934426228</v>
      </c>
      <c r="E21" s="52">
        <f>IF('Datos mensuales'!N13="","",'Datos mensuales'!N13)</f>
        <v>13000000</v>
      </c>
      <c r="F21" s="43"/>
      <c r="G21" s="43"/>
      <c r="H21" s="43" t="str">
        <f t="shared" si="0"/>
        <v>Septiembre</v>
      </c>
      <c r="I21" s="29">
        <f t="shared" si="1"/>
        <v>0.14590163934426228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43" t="str">
        <f>'Datos mensuales'!A14</f>
        <v>Octubre</v>
      </c>
      <c r="B22" s="52">
        <f>IF('Datos mensuales'!B14="","",'Datos mensuales'!B14)</f>
        <v>66000000</v>
      </c>
      <c r="C22" s="52">
        <f>IF('Datos mensuales'!K14="","",'Datos mensuales'!K14)</f>
        <v>11800000</v>
      </c>
      <c r="D22" s="53">
        <f>IF('Datos mensuales'!M14="","",'Datos mensuales'!M14)</f>
        <v>0.1787878787878788</v>
      </c>
      <c r="E22" s="52">
        <f>IF('Datos mensuales'!N14="","",'Datos mensuales'!N14)</f>
        <v>18500000</v>
      </c>
      <c r="F22" s="43"/>
      <c r="G22" s="43"/>
      <c r="H22" s="43" t="str">
        <f t="shared" si="0"/>
        <v>Octubre</v>
      </c>
      <c r="I22" s="29">
        <f t="shared" si="1"/>
        <v>0.1787878787878788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43" t="str">
        <f>'Datos mensuales'!A15</f>
        <v>Noviembre</v>
      </c>
      <c r="B23" s="52">
        <f>IF('Datos mensuales'!B15="","",'Datos mensuales'!B15)</f>
        <v>69000000</v>
      </c>
      <c r="C23" s="52">
        <f>IF('Datos mensuales'!K15="","",'Datos mensuales'!K15)</f>
        <v>13000000</v>
      </c>
      <c r="D23" s="53">
        <f>IF('Datos mensuales'!M15="","",'Datos mensuales'!M15)</f>
        <v>0.18840579710144928</v>
      </c>
      <c r="E23" s="52">
        <f>IF('Datos mensuales'!N15="","",'Datos mensuales'!N15)</f>
        <v>20000000</v>
      </c>
      <c r="F23" s="43"/>
      <c r="G23" s="43"/>
      <c r="H23" s="43" t="str">
        <f t="shared" si="0"/>
        <v>Noviembre</v>
      </c>
      <c r="I23" s="29">
        <f t="shared" si="1"/>
        <v>0.18840579710144928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43" t="str">
        <f>'Datos mensuales'!A16</f>
        <v>Diciembre</v>
      </c>
      <c r="B24" s="52">
        <f>IF('Datos mensuales'!B16="","",'Datos mensuales'!B16)</f>
        <v>72000000</v>
      </c>
      <c r="C24" s="52">
        <f>IF('Datos mensuales'!K16="","",'Datos mensuales'!K16)</f>
        <v>13500000</v>
      </c>
      <c r="D24" s="53">
        <f>IF('Datos mensuales'!M16="","",'Datos mensuales'!M16)</f>
        <v>0.1875</v>
      </c>
      <c r="E24" s="52">
        <f>IF('Datos mensuales'!N16="","",'Datos mensuales'!N16)</f>
        <v>21500000</v>
      </c>
      <c r="F24" s="43"/>
      <c r="G24" s="43"/>
      <c r="H24" s="43" t="str">
        <f t="shared" si="0"/>
        <v>Diciembre</v>
      </c>
      <c r="I24" s="29">
        <f t="shared" si="1"/>
        <v>0.1875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43"/>
      <c r="B25" s="43"/>
      <c r="C25" s="43"/>
      <c r="D25" s="43"/>
      <c r="E25" s="43"/>
      <c r="F25" s="43"/>
      <c r="G25" s="43"/>
      <c r="H25" s="43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43"/>
      <c r="B26" s="43"/>
      <c r="C26" s="43"/>
      <c r="D26" s="43"/>
      <c r="E26" s="43"/>
      <c r="F26" s="43"/>
      <c r="G26" s="43"/>
      <c r="H26" s="4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43"/>
      <c r="B27" s="43"/>
      <c r="C27" s="43"/>
      <c r="D27" s="43"/>
      <c r="E27" s="43"/>
      <c r="F27" s="43"/>
      <c r="G27" s="43"/>
      <c r="H27" s="43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43"/>
      <c r="B28" s="43"/>
      <c r="C28" s="43"/>
      <c r="D28" s="43"/>
      <c r="E28" s="43"/>
      <c r="F28" s="43"/>
      <c r="G28" s="43"/>
      <c r="H28" s="43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43"/>
      <c r="B29" s="43"/>
      <c r="C29" s="43"/>
      <c r="D29" s="43"/>
      <c r="E29" s="43"/>
      <c r="F29" s="43"/>
      <c r="G29" s="43"/>
      <c r="H29" s="43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43"/>
      <c r="B30" s="43"/>
      <c r="C30" s="43"/>
      <c r="D30" s="43"/>
      <c r="E30" s="43"/>
      <c r="F30" s="43"/>
      <c r="G30" s="43"/>
      <c r="H30" s="43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43"/>
      <c r="B31" s="43"/>
      <c r="C31" s="43"/>
      <c r="D31" s="43"/>
      <c r="E31" s="43"/>
      <c r="F31" s="43"/>
      <c r="G31" s="43"/>
      <c r="H31" s="43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43"/>
      <c r="B32" s="43"/>
      <c r="C32" s="43"/>
      <c r="D32" s="43"/>
      <c r="E32" s="43"/>
      <c r="F32" s="43"/>
      <c r="G32" s="43"/>
      <c r="H32" s="43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</sheetData>
  <sheetProtection algorithmName="SHA-512" hashValue="UqmtbO9ff5ZByColTCE772WqahXnyffvRF1ZIkyifHP12iROGD5EXHQx41Qg2bJp69SLFfwHEMmSSdsOn0JVTw==" saltValue="SY8qXn/H5WNC02mxN1ZgGA==" spinCount="100000" sheet="1" objects="1" scenarios="1" formatCells="0" formatColumns="0" formatRows="0" insertColumns="0" sort="0" autoFilter="0" pivotTables="0"/>
  <mergeCells count="4">
    <mergeCell ref="A1:H1"/>
    <mergeCell ref="A2:H2"/>
    <mergeCell ref="F4:H4"/>
    <mergeCell ref="F5:H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"/>
  <sheetViews>
    <sheetView workbookViewId="0">
      <selection activeCell="F17" sqref="F17"/>
    </sheetView>
  </sheetViews>
  <sheetFormatPr baseColWidth="10" defaultColWidth="8.796875" defaultRowHeight="13.8"/>
  <cols>
    <col min="1" max="1" width="14" style="15" customWidth="1"/>
    <col min="2" max="2" width="24" style="15" customWidth="1"/>
    <col min="3" max="4" width="15" style="15" customWidth="1"/>
    <col min="5" max="5" width="18" style="15" customWidth="1"/>
    <col min="6" max="7" width="15" style="15" customWidth="1"/>
    <col min="8" max="8" width="24" style="15" customWidth="1"/>
    <col min="9" max="16384" width="8.796875" style="15"/>
  </cols>
  <sheetData>
    <row r="1" spans="1:26" ht="22.35" customHeight="1">
      <c r="A1" s="30" t="s">
        <v>141</v>
      </c>
      <c r="B1" s="26"/>
      <c r="C1" s="26"/>
      <c r="D1" s="26"/>
      <c r="E1" s="26"/>
      <c r="F1" s="26"/>
      <c r="G1" s="26"/>
      <c r="H1" s="2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9.2" customHeight="1">
      <c r="A2" s="28" t="s">
        <v>142</v>
      </c>
      <c r="B2" s="26"/>
      <c r="C2" s="26"/>
      <c r="D2" s="26"/>
      <c r="E2" s="26"/>
      <c r="F2" s="26"/>
      <c r="G2" s="26"/>
      <c r="H2" s="26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25" t="s">
        <v>143</v>
      </c>
      <c r="B4" s="25" t="s">
        <v>144</v>
      </c>
      <c r="C4" s="25" t="s">
        <v>102</v>
      </c>
      <c r="D4" s="25" t="s">
        <v>103</v>
      </c>
      <c r="E4" s="25" t="s">
        <v>145</v>
      </c>
      <c r="F4" s="25" t="s">
        <v>146</v>
      </c>
      <c r="G4" s="25" t="s">
        <v>147</v>
      </c>
      <c r="H4" s="25" t="s">
        <v>74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31" t="s">
        <v>148</v>
      </c>
      <c r="B5" s="31" t="s">
        <v>149</v>
      </c>
      <c r="C5" s="32">
        <v>30000000</v>
      </c>
      <c r="D5" s="32">
        <v>18000000</v>
      </c>
      <c r="E5" s="32">
        <v>4000000</v>
      </c>
      <c r="F5" s="33">
        <f t="shared" ref="F5:F24" si="0">IF(C5="","",C5-D5-E5)</f>
        <v>8000000</v>
      </c>
      <c r="G5" s="34">
        <f t="shared" ref="G5:G24" si="1">IFERROR(F5/C5,"")</f>
        <v>0.26666666666666666</v>
      </c>
      <c r="H5" s="35" t="str">
        <f t="shared" ref="H5:H24" si="2">IF(C5="","",IF(G5&lt;0,"Corregir",IF(G5&lt;0.15,"Revisar precio/costo",IF(G5&lt;0.25,"Optimizar","Priorizar"))))</f>
        <v>Priorizar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>
      <c r="A6" s="31" t="s">
        <v>148</v>
      </c>
      <c r="B6" s="31" t="s">
        <v>150</v>
      </c>
      <c r="C6" s="32">
        <v>20000000</v>
      </c>
      <c r="D6" s="32">
        <v>12000000</v>
      </c>
      <c r="E6" s="32">
        <v>3000000</v>
      </c>
      <c r="F6" s="33">
        <f t="shared" si="0"/>
        <v>5000000</v>
      </c>
      <c r="G6" s="34">
        <f t="shared" si="1"/>
        <v>0.25</v>
      </c>
      <c r="H6" s="35" t="str">
        <f t="shared" si="2"/>
        <v>Priorizar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31" t="s">
        <v>148</v>
      </c>
      <c r="B7" s="31" t="s">
        <v>151</v>
      </c>
      <c r="C7" s="32">
        <v>12000000</v>
      </c>
      <c r="D7" s="32">
        <v>7800000</v>
      </c>
      <c r="E7" s="32">
        <v>2500000</v>
      </c>
      <c r="F7" s="33">
        <f t="shared" si="0"/>
        <v>1700000</v>
      </c>
      <c r="G7" s="34">
        <f t="shared" si="1"/>
        <v>0.14166666666666666</v>
      </c>
      <c r="H7" s="35" t="str">
        <f t="shared" si="2"/>
        <v>Revisar precio/costo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31" t="s">
        <v>152</v>
      </c>
      <c r="B8" s="31" t="s">
        <v>153</v>
      </c>
      <c r="C8" s="32">
        <v>15000000</v>
      </c>
      <c r="D8" s="32">
        <v>9000000</v>
      </c>
      <c r="E8" s="32">
        <v>1500000</v>
      </c>
      <c r="F8" s="33">
        <f t="shared" si="0"/>
        <v>4500000</v>
      </c>
      <c r="G8" s="34">
        <f t="shared" si="1"/>
        <v>0.3</v>
      </c>
      <c r="H8" s="35" t="str">
        <f t="shared" si="2"/>
        <v>Priorizar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31" t="s">
        <v>152</v>
      </c>
      <c r="B9" s="31" t="s">
        <v>154</v>
      </c>
      <c r="C9" s="32">
        <v>5000000</v>
      </c>
      <c r="D9" s="32">
        <v>3500000</v>
      </c>
      <c r="E9" s="32">
        <v>700000</v>
      </c>
      <c r="F9" s="33">
        <f t="shared" si="0"/>
        <v>800000</v>
      </c>
      <c r="G9" s="34">
        <f t="shared" si="1"/>
        <v>0.16</v>
      </c>
      <c r="H9" s="35" t="str">
        <f t="shared" si="2"/>
        <v>Optimizar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31" t="s">
        <v>152</v>
      </c>
      <c r="B10" s="31" t="s">
        <v>155</v>
      </c>
      <c r="C10" s="32">
        <v>18000000</v>
      </c>
      <c r="D10" s="32">
        <v>11500000</v>
      </c>
      <c r="E10" s="32">
        <v>1900000</v>
      </c>
      <c r="F10" s="33">
        <f t="shared" si="0"/>
        <v>4600000</v>
      </c>
      <c r="G10" s="34">
        <f t="shared" si="1"/>
        <v>0.25555555555555554</v>
      </c>
      <c r="H10" s="35" t="str">
        <f t="shared" si="2"/>
        <v>Priorizar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31" t="s">
        <v>152</v>
      </c>
      <c r="B11" s="31" t="s">
        <v>156</v>
      </c>
      <c r="C11" s="32">
        <v>7000000</v>
      </c>
      <c r="D11" s="32">
        <v>5600000</v>
      </c>
      <c r="E11" s="32">
        <v>1300000</v>
      </c>
      <c r="F11" s="33">
        <f t="shared" si="0"/>
        <v>100000</v>
      </c>
      <c r="G11" s="34">
        <f t="shared" si="1"/>
        <v>1.4285714285714285E-2</v>
      </c>
      <c r="H11" s="35" t="str">
        <f t="shared" si="2"/>
        <v>Revisar precio/costo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31" t="s">
        <v>152</v>
      </c>
      <c r="B12" s="31" t="s">
        <v>157</v>
      </c>
      <c r="C12" s="32">
        <v>9000000</v>
      </c>
      <c r="D12" s="32">
        <v>2700000</v>
      </c>
      <c r="E12" s="32">
        <v>1800000</v>
      </c>
      <c r="F12" s="33">
        <f t="shared" si="0"/>
        <v>4500000</v>
      </c>
      <c r="G12" s="34">
        <f t="shared" si="1"/>
        <v>0.5</v>
      </c>
      <c r="H12" s="35" t="str">
        <f t="shared" si="2"/>
        <v>Priorizar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36"/>
      <c r="B13" s="36"/>
      <c r="C13" s="37"/>
      <c r="D13" s="37"/>
      <c r="E13" s="37"/>
      <c r="F13" s="38" t="str">
        <f t="shared" si="0"/>
        <v/>
      </c>
      <c r="G13" s="39" t="str">
        <f t="shared" si="1"/>
        <v/>
      </c>
      <c r="H13" s="40" t="str">
        <f t="shared" si="2"/>
        <v/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36"/>
      <c r="B14" s="36"/>
      <c r="C14" s="37"/>
      <c r="D14" s="37"/>
      <c r="E14" s="37"/>
      <c r="F14" s="38" t="str">
        <f t="shared" si="0"/>
        <v/>
      </c>
      <c r="G14" s="39" t="str">
        <f t="shared" si="1"/>
        <v/>
      </c>
      <c r="H14" s="40" t="str">
        <f t="shared" si="2"/>
        <v/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36"/>
      <c r="B15" s="36"/>
      <c r="C15" s="37"/>
      <c r="D15" s="37"/>
      <c r="E15" s="37"/>
      <c r="F15" s="38" t="str">
        <f t="shared" si="0"/>
        <v/>
      </c>
      <c r="G15" s="39" t="str">
        <f t="shared" si="1"/>
        <v/>
      </c>
      <c r="H15" s="40" t="str">
        <f t="shared" si="2"/>
        <v/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36"/>
      <c r="B16" s="36"/>
      <c r="C16" s="37"/>
      <c r="D16" s="37"/>
      <c r="E16" s="37"/>
      <c r="F16" s="38" t="str">
        <f t="shared" si="0"/>
        <v/>
      </c>
      <c r="G16" s="39" t="str">
        <f t="shared" si="1"/>
        <v/>
      </c>
      <c r="H16" s="40" t="str">
        <f t="shared" si="2"/>
        <v/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36"/>
      <c r="B17" s="36"/>
      <c r="C17" s="37"/>
      <c r="D17" s="37"/>
      <c r="E17" s="37"/>
      <c r="F17" s="38" t="str">
        <f t="shared" si="0"/>
        <v/>
      </c>
      <c r="G17" s="39" t="str">
        <f t="shared" si="1"/>
        <v/>
      </c>
      <c r="H17" s="40" t="str">
        <f t="shared" si="2"/>
        <v/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36"/>
      <c r="B18" s="36"/>
      <c r="C18" s="37"/>
      <c r="D18" s="37"/>
      <c r="E18" s="37"/>
      <c r="F18" s="38" t="str">
        <f t="shared" si="0"/>
        <v/>
      </c>
      <c r="G18" s="39" t="str">
        <f t="shared" si="1"/>
        <v/>
      </c>
      <c r="H18" s="40" t="str">
        <f t="shared" si="2"/>
        <v/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36"/>
      <c r="B19" s="36"/>
      <c r="C19" s="37"/>
      <c r="D19" s="37"/>
      <c r="E19" s="37"/>
      <c r="F19" s="38" t="str">
        <f t="shared" si="0"/>
        <v/>
      </c>
      <c r="G19" s="39" t="str">
        <f t="shared" si="1"/>
        <v/>
      </c>
      <c r="H19" s="40" t="str">
        <f t="shared" si="2"/>
        <v/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36"/>
      <c r="B20" s="36"/>
      <c r="C20" s="37"/>
      <c r="D20" s="37"/>
      <c r="E20" s="37"/>
      <c r="F20" s="38" t="str">
        <f t="shared" si="0"/>
        <v/>
      </c>
      <c r="G20" s="39" t="str">
        <f t="shared" si="1"/>
        <v/>
      </c>
      <c r="H20" s="40" t="str">
        <f t="shared" si="2"/>
        <v/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36"/>
      <c r="B21" s="36"/>
      <c r="C21" s="37"/>
      <c r="D21" s="37"/>
      <c r="E21" s="37"/>
      <c r="F21" s="38" t="str">
        <f t="shared" si="0"/>
        <v/>
      </c>
      <c r="G21" s="39" t="str">
        <f t="shared" si="1"/>
        <v/>
      </c>
      <c r="H21" s="40" t="str">
        <f t="shared" si="2"/>
        <v/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36"/>
      <c r="B22" s="36"/>
      <c r="C22" s="37"/>
      <c r="D22" s="37"/>
      <c r="E22" s="37"/>
      <c r="F22" s="38" t="str">
        <f t="shared" si="0"/>
        <v/>
      </c>
      <c r="G22" s="39" t="str">
        <f t="shared" si="1"/>
        <v/>
      </c>
      <c r="H22" s="40" t="str">
        <f t="shared" si="2"/>
        <v/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36"/>
      <c r="B23" s="36"/>
      <c r="C23" s="37"/>
      <c r="D23" s="37"/>
      <c r="E23" s="37"/>
      <c r="F23" s="38" t="str">
        <f t="shared" si="0"/>
        <v/>
      </c>
      <c r="G23" s="39" t="str">
        <f t="shared" si="1"/>
        <v/>
      </c>
      <c r="H23" s="40" t="str">
        <f t="shared" si="2"/>
        <v/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36"/>
      <c r="B24" s="36"/>
      <c r="C24" s="37"/>
      <c r="D24" s="37"/>
      <c r="E24" s="37"/>
      <c r="F24" s="38" t="str">
        <f t="shared" si="0"/>
        <v/>
      </c>
      <c r="G24" s="39" t="str">
        <f t="shared" si="1"/>
        <v/>
      </c>
      <c r="H24" s="40" t="str">
        <f t="shared" si="2"/>
        <v/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</sheetData>
  <sheetProtection algorithmName="SHA-512" hashValue="kV7xFLZWwPRWotzASZ4rSXE+e9mcHUEglx3yR8w86dyAdGQmw2RRmXlC9Y+XTFf01ha33abAzSKkeWAP7ZXHGA==" saltValue="WfW9u5yhIkWD804rEb+CHw==" spinCount="100000" sheet="1" objects="1" scenarios="1" formatCells="0" formatColumns="0" formatRows="0" insertColumns="0" sort="0" autoFilter="0" pivotTables="0"/>
  <mergeCells count="2">
    <mergeCell ref="A1:H1"/>
    <mergeCell ref="A2:H2"/>
  </mergeCells>
  <conditionalFormatting sqref="G5:G12">
    <cfRule type="cellIs" dxfId="15" priority="1" operator="lessThan">
      <formula>0.15</formula>
    </cfRule>
    <cfRule type="cellIs" dxfId="14" priority="2" operator="greaterThanOrEqual">
      <formula>0.25</formula>
    </cfRule>
  </conditionalFormatting>
  <conditionalFormatting sqref="H5:H24">
    <cfRule type="expression" dxfId="13" priority="3">
      <formula>H5="Priorizar"</formula>
    </cfRule>
    <cfRule type="expression" dxfId="12" priority="4">
      <formula>OR(H5="Optimizar",H5="Revisar precio/costo")</formula>
    </cfRule>
    <cfRule type="expression" dxfId="11" priority="5">
      <formula>H5="Corregir"</formula>
    </cfRule>
  </conditionalFormatting>
  <dataValidations count="1">
    <dataValidation type="list" sqref="A5:A24" xr:uid="{00000000-0002-0000-0300-000000000000}">
      <formula1>"Canal,Categoría,Producto,Servicio"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Glosario</vt:lpstr>
      <vt:lpstr>Datos mensuales</vt:lpstr>
      <vt:lpstr>Dashboard</vt:lpstr>
      <vt:lpstr>Canales y categorías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2026-07-09T18:14:55Z</dcterms:modified>
</cp:coreProperties>
</file>