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286DF19-8777-47C6-ADC5-E33CCF4F3B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Proyección 12M" sheetId="3" r:id="rId3"/>
    <sheet name="Resumen y escenari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4" l="1"/>
  <c r="B33" i="3"/>
  <c r="L32" i="3"/>
  <c r="M30" i="3"/>
  <c r="M32" i="3" s="1"/>
  <c r="L30" i="3"/>
  <c r="K30" i="3"/>
  <c r="J30" i="3"/>
  <c r="I30" i="3"/>
  <c r="H30" i="3"/>
  <c r="G30" i="3"/>
  <c r="F30" i="3"/>
  <c r="E30" i="3"/>
  <c r="D30" i="3"/>
  <c r="C30" i="3"/>
  <c r="B30" i="3"/>
  <c r="N30" i="3" s="1"/>
  <c r="B6" i="4" s="1"/>
  <c r="N29" i="3"/>
  <c r="N28" i="3"/>
  <c r="N27" i="3"/>
  <c r="N26" i="3"/>
  <c r="N25" i="3"/>
  <c r="N24" i="3"/>
  <c r="N23" i="3"/>
  <c r="N22" i="3"/>
  <c r="N21" i="3"/>
  <c r="N20" i="3"/>
  <c r="N19" i="3"/>
  <c r="E17" i="4" s="1"/>
  <c r="N18" i="3"/>
  <c r="E16" i="4" s="1"/>
  <c r="M15" i="3"/>
  <c r="L15" i="3"/>
  <c r="K15" i="3"/>
  <c r="K32" i="3" s="1"/>
  <c r="J15" i="3"/>
  <c r="J32" i="3" s="1"/>
  <c r="I15" i="3"/>
  <c r="I32" i="3" s="1"/>
  <c r="H15" i="3"/>
  <c r="H32" i="3" s="1"/>
  <c r="G15" i="3"/>
  <c r="G32" i="3" s="1"/>
  <c r="F15" i="3"/>
  <c r="F32" i="3" s="1"/>
  <c r="E15" i="3"/>
  <c r="E32" i="3" s="1"/>
  <c r="D15" i="3"/>
  <c r="D32" i="3" s="1"/>
  <c r="C15" i="3"/>
  <c r="C32" i="3" s="1"/>
  <c r="B15" i="3"/>
  <c r="N15" i="3" s="1"/>
  <c r="B5" i="4" s="1"/>
  <c r="N14" i="3"/>
  <c r="N13" i="3"/>
  <c r="N12" i="3"/>
  <c r="N11" i="3"/>
  <c r="N10" i="3"/>
  <c r="N9" i="3"/>
  <c r="D17" i="4" s="1"/>
  <c r="F17" i="4" l="1"/>
  <c r="G17" i="4" s="1"/>
  <c r="B32" i="3"/>
  <c r="N32" i="3" s="1"/>
  <c r="B7" i="4" s="1"/>
  <c r="E15" i="4"/>
  <c r="F15" i="4" s="1"/>
  <c r="G15" i="4" s="1"/>
  <c r="D16" i="4"/>
  <c r="F16" i="4" s="1"/>
  <c r="G16" i="4" s="1"/>
  <c r="N33" i="3"/>
  <c r="B34" i="3" l="1"/>
  <c r="B35" i="3" l="1"/>
  <c r="C33" i="3"/>
  <c r="C34" i="3" s="1"/>
  <c r="B36" i="3"/>
  <c r="D33" i="3" l="1"/>
  <c r="D34" i="3" s="1"/>
  <c r="C35" i="3"/>
  <c r="C36" i="3" s="1"/>
  <c r="D35" i="3" l="1"/>
  <c r="E33" i="3"/>
  <c r="E34" i="3" s="1"/>
  <c r="E35" i="3" l="1"/>
  <c r="F33" i="3"/>
  <c r="F34" i="3" s="1"/>
  <c r="D36" i="3"/>
  <c r="F35" i="3" l="1"/>
  <c r="G33" i="3"/>
  <c r="G34" i="3" s="1"/>
  <c r="E36" i="3"/>
  <c r="G35" i="3" l="1"/>
  <c r="H33" i="3"/>
  <c r="H34" i="3" s="1"/>
  <c r="F36" i="3"/>
  <c r="H35" i="3" l="1"/>
  <c r="I33" i="3"/>
  <c r="I34" i="3" s="1"/>
  <c r="H36" i="3"/>
  <c r="G36" i="3"/>
  <c r="J33" i="3" l="1"/>
  <c r="J34" i="3" s="1"/>
  <c r="I36" i="3"/>
  <c r="I35" i="3"/>
  <c r="J35" i="3" l="1"/>
  <c r="J36" i="3" s="1"/>
  <c r="K33" i="3"/>
  <c r="K34" i="3" s="1"/>
  <c r="K35" i="3" l="1"/>
  <c r="K36" i="3" s="1"/>
  <c r="L33" i="3"/>
  <c r="L34" i="3" s="1"/>
  <c r="L35" i="3" l="1"/>
  <c r="M33" i="3"/>
  <c r="M34" i="3" s="1"/>
  <c r="L36" i="3"/>
  <c r="M35" i="3" l="1"/>
  <c r="N34" i="3"/>
  <c r="B8" i="4" s="1"/>
  <c r="M36" i="3"/>
  <c r="B9" i="4"/>
  <c r="B12" i="4"/>
  <c r="B10" i="4"/>
  <c r="A39" i="3" l="1"/>
  <c r="N36" i="3"/>
  <c r="B11" i="4"/>
  <c r="N35" i="3"/>
</calcChain>
</file>

<file path=xl/sharedStrings.xml><?xml version="1.0" encoding="utf-8"?>
<sst xmlns="http://schemas.openxmlformats.org/spreadsheetml/2006/main" count="276" uniqueCount="242">
  <si>
    <t>Plantilla de proyección de flujo de caja a 12 meses</t>
  </si>
  <si>
    <t>Guía práctica para proyectar cobros, pagos y liquidez mensual de un negocio</t>
  </si>
  <si>
    <t>Objetivo</t>
  </si>
  <si>
    <t>Qué obtienes</t>
  </si>
  <si>
    <t>Nivel de la herramienta</t>
  </si>
  <si>
    <t>Anticipar si el negocio tendrá efectivo suficiente para operar durante los próximos 12 meses.</t>
  </si>
  <si>
    <t>Flujo neto, saldo final, meses bajo reserva, meses con déficit y tres escenarios anuales.</t>
  </si>
  <si>
    <t>Básico–intermedio. No reemplaza la contabilidad ni un presupuesto financiero detallado.</t>
  </si>
  <si>
    <t>Trabaja con cobros y pagos estimados, no solo con ventas y gastos contables.</t>
  </si>
  <si>
    <t>Incluye un ejemplo completo de Tienda Horizonte para entender el uso antes de reemplazarlo.</t>
  </si>
  <si>
    <t>Pensada para PYMES, tiendas, restaurantes, ecommerce y pequeños servicios.</t>
  </si>
  <si>
    <t>Paso</t>
  </si>
  <si>
    <t>Qué debes hacer</t>
  </si>
  <si>
    <t>Cómo comprobarlo / ejemplo</t>
  </si>
  <si>
    <t>1. Revisa el ejemplo</t>
  </si>
  <si>
    <t>Observa la proyección completa de Tienda Horizonte antes de borrar datos.</t>
  </si>
  <si>
    <t>Identifica las celdas amarillas con texto azul: son las únicas destinadas a captura.</t>
  </si>
  <si>
    <t>2. Sustituye el ejemplo</t>
  </si>
  <si>
    <t>Borra únicamente el contenido de las celdas editables y escribe los datos de tu negocio.</t>
  </si>
  <si>
    <t>No elimines filas, columnas, fórmulas, encabezados ni el gráfico.</t>
  </si>
  <si>
    <t>3. Completa los datos base</t>
  </si>
  <si>
    <t>Escribe nombre del negocio, año, saldo inicial y reserva mínima.</t>
  </si>
  <si>
    <t>Saldo inicial: efectivo disponible al comenzar enero. Reserva: caja mínima que deseas conservar.</t>
  </si>
  <si>
    <t>4. Proyecta cobros</t>
  </si>
  <si>
    <t>Registra ventas y cuentas por cobrar en el mes en que esperas recibir el dinero.</t>
  </si>
  <si>
    <t>Una venta a crédito de marzo que se cobra en mayo se registra como entrada de mayo.</t>
  </si>
  <si>
    <t>5. Registra otras entradas</t>
  </si>
  <si>
    <t>Incluye aportes de socios, préstamos u otros ingresos solo cuando realmente ingresen a caja o bancos.</t>
  </si>
  <si>
    <t>No clasifiques préstamos o aportes como ventas.</t>
  </si>
  <si>
    <t>6. Proyecta pagos</t>
  </si>
  <si>
    <t>Registra inventario, nómina, arriendo, servicios, impuestos, deuda, inversiones y otros pagos.</t>
  </si>
  <si>
    <t>Anota cada salida en el mes en que se pagará, no cuando se recibe la factura.</t>
  </si>
  <si>
    <t>7. Usa valores positivos</t>
  </si>
  <si>
    <t>Escribe los montos sin signo negativo. La fila determina si el valor es entrada o salida.</t>
  </si>
  <si>
    <t>Ejemplo correcto: 1.500.000 en la fila Arriendo; no escribas –1.500.000.</t>
  </si>
  <si>
    <t>8. Revisa el flujo neto</t>
  </si>
  <si>
    <t>Compara entradas y salidas de cada mes.</t>
  </si>
  <si>
    <t>Positivo: el mes genera efectivo. Negativo: el mes consume efectivo.</t>
  </si>
  <si>
    <t>9. Revisa el saldo final</t>
  </si>
  <si>
    <t>Confirma cuánto efectivo quedaría después de sumar el flujo neto al saldo inicial.</t>
  </si>
  <si>
    <t>El saldo final de un mes pasa automáticamente a ser el saldo inicial del siguiente.</t>
  </si>
  <si>
    <t>10. Usa la reserva mínima</t>
  </si>
  <si>
    <t>Define un monto de seguridad para cubrir la operación.</t>
  </si>
  <si>
    <t>Si el estado dice Bajo reserva, la caja sigue positiva, pero queda por debajo del nivel deseado.</t>
  </si>
  <si>
    <t>11. Atiende los déficits</t>
  </si>
  <si>
    <t>Si el estado indica Déficit, revisa cobros, pagos, inversiones o necesidades de financiamiento.</t>
  </si>
  <si>
    <t>Un saldo final negativo significa que falta efectivo, aunque el negocio tenga ventas.</t>
  </si>
  <si>
    <t>12. Evalúa escenarios</t>
  </si>
  <si>
    <t>En la hoja Resumen y escenarios modifica los porcentajes conservador y optimista.</t>
  </si>
  <si>
    <t>Los escenarios muestran sensibilidad anual; la proyección mensual base sigue siendo la referencia principal.</t>
  </si>
  <si>
    <t>13. Actualiza mensualmente</t>
  </si>
  <si>
    <t>Al cerrar cada mes, reemplaza la estimación por el dato real y ajusta los meses pendientes.</t>
  </si>
  <si>
    <t>La proyección debe cambiar cuando cambien ventas, compras, impuestos, deuda o inversiones.</t>
  </si>
  <si>
    <t>14. Realiza el control final</t>
  </si>
  <si>
    <t>Revisa que no existan celdas editables vacías por error y que los saldos sean razonables.</t>
  </si>
  <si>
    <t>Contrasta enero con caja y bancos; después revisa los meses con menor saldo.</t>
  </si>
  <si>
    <t>Leyenda visual</t>
  </si>
  <si>
    <t>Elemento</t>
  </si>
  <si>
    <t>Significado</t>
  </si>
  <si>
    <t>Acción</t>
  </si>
  <si>
    <t>Fondo amarillo + texto azul</t>
  </si>
  <si>
    <t>Dato editable o supuesto.</t>
  </si>
  <si>
    <t>Borra el ejemplo y escribe tu información.</t>
  </si>
  <si>
    <t>Texto negro</t>
  </si>
  <si>
    <t>Fórmula o cálculo dentro de la misma hoja.</t>
  </si>
  <si>
    <t>No sobrescribir.</t>
  </si>
  <si>
    <t>Texto verde</t>
  </si>
  <si>
    <t>Dato vinculado desde otra hoja.</t>
  </si>
  <si>
    <t>Glosario de la plantilla</t>
  </si>
  <si>
    <t>Definiciones simples de todos los términos usados en la proyección y los escenarios</t>
  </si>
  <si>
    <t>Término</t>
  </si>
  <si>
    <t>Definición simple</t>
  </si>
  <si>
    <t>Cómo se usa en la plantilla</t>
  </si>
  <si>
    <t>Proyección de flujo de caja</t>
  </si>
  <si>
    <t>Estimación de entradas, salidas y saldos futuros.</t>
  </si>
  <si>
    <t>Permite anticipar excedentes o faltantes de efectivo durante 12 meses.</t>
  </si>
  <si>
    <t>Entrada de efectivo</t>
  </si>
  <si>
    <t>Dinero que realmente ingresa a caja o bancos.</t>
  </si>
  <si>
    <t>Incluye cobros, aportes, préstamos y otros ingresos.</t>
  </si>
  <si>
    <t>Salida de efectivo</t>
  </si>
  <si>
    <t>Dinero que realmente se paga durante el mes.</t>
  </si>
  <si>
    <t>Incluye compras, nómina, impuestos, deuda e inversiones.</t>
  </si>
  <si>
    <t>Ventas cobradas</t>
  </si>
  <si>
    <t>Ventas pagadas durante el mes por cualquier medio.</t>
  </si>
  <si>
    <t>No incluye ventas a crédito todavía pendientes de cobro.</t>
  </si>
  <si>
    <t>Cobro de ventas a crédito</t>
  </si>
  <si>
    <t>Dinero recibido por ventas realizadas anteriormente.</t>
  </si>
  <si>
    <t>Se registra en el mes esperado de recaudo.</t>
  </si>
  <si>
    <t>Otros ingresos operativos</t>
  </si>
  <si>
    <t>Ingresos relacionados con la operación distintos de la venta principal.</t>
  </si>
  <si>
    <t>Ejemplo: servicios adicionales, comisiones o domicilios cobrados.</t>
  </si>
  <si>
    <t>Aportes de socios</t>
  </si>
  <si>
    <t>Dinero entregado por los propietarios al negocio.</t>
  </si>
  <si>
    <t>Aumenta la caja, pero no se considera venta.</t>
  </si>
  <si>
    <t>Préstamos recibidos</t>
  </si>
  <si>
    <t>Dinero obtenido de bancos u otros prestamistas.</t>
  </si>
  <si>
    <t>Aumenta la caja y crea una obligación futura.</t>
  </si>
  <si>
    <t>Otras entradas</t>
  </si>
  <si>
    <t>Ingresos de efectivo no incluidos en las categorías anteriores.</t>
  </si>
  <si>
    <t>Debe usarse solo cuando ninguna categoría específica aplique.</t>
  </si>
  <si>
    <t>Total entradas</t>
  </si>
  <si>
    <t>Suma de todas las entradas del mes o del año.</t>
  </si>
  <si>
    <t>Se calcula automáticamente.</t>
  </si>
  <si>
    <t>Inventario / compras</t>
  </si>
  <si>
    <t>Pagos por productos, materias primas o insumos.</t>
  </si>
  <si>
    <t>Se registra cuando se paga al proveedor.</t>
  </si>
  <si>
    <t>Nómina</t>
  </si>
  <si>
    <t>Pagos al personal y conceptos laborales.</t>
  </si>
  <si>
    <t>Se proyecta en el mes del desembolso.</t>
  </si>
  <si>
    <t>Arriendo</t>
  </si>
  <si>
    <t>Pago por el uso del local, oficina o bodega.</t>
  </si>
  <si>
    <t>Normalmente es una salida fija mensual.</t>
  </si>
  <si>
    <t>Servicios</t>
  </si>
  <si>
    <t>Pagos de energía, agua, internet, telefonía u otros servicios.</t>
  </si>
  <si>
    <t>Se registra en el mes estimado de pago.</t>
  </si>
  <si>
    <t>Marketing</t>
  </si>
  <si>
    <t>Pagos de publicidad, promociones y actividades comerciales.</t>
  </si>
  <si>
    <t>Puede variar según campañas y temporadas.</t>
  </si>
  <si>
    <t>Logística</t>
  </si>
  <si>
    <t>Pagos de transporte, entrega, almacenamiento o distribución.</t>
  </si>
  <si>
    <t>Suele cambiar con el volumen de operación.</t>
  </si>
  <si>
    <t>Impuestos</t>
  </si>
  <si>
    <t>Pagos tributarios previstos durante el año.</t>
  </si>
  <si>
    <t>Deben ubicarse en el mes de vencimiento o pago.</t>
  </si>
  <si>
    <t>Mantenimiento</t>
  </si>
  <si>
    <t>Pagos para conservar equipos, local o instalaciones.</t>
  </si>
  <si>
    <t>Puede ser recurrente o extraordinario.</t>
  </si>
  <si>
    <t>Comisiones e intereses</t>
  </si>
  <si>
    <t>Costos bancarios, comisiones de medios de pago e intereses.</t>
  </si>
  <si>
    <t>Se registran como salida financiera u operativa.</t>
  </si>
  <si>
    <t>Pago de deuda</t>
  </si>
  <si>
    <t>Abono a préstamos u otras obligaciones.</t>
  </si>
  <si>
    <t>No debe confundirse con el préstamo recibido.</t>
  </si>
  <si>
    <t>Inversiones / equipos</t>
  </si>
  <si>
    <t>Compra de activos, equipos o adecuaciones.</t>
  </si>
  <si>
    <t>Puede reducir la caja aunque apoye el crecimiento.</t>
  </si>
  <si>
    <t>Otras salidas</t>
  </si>
  <si>
    <t>Pagos no incluidos en las categorías anteriores.</t>
  </si>
  <si>
    <t>Total salidas</t>
  </si>
  <si>
    <t>Suma de todas las salidas del mes o del año.</t>
  </si>
  <si>
    <t>Flujo neto</t>
  </si>
  <si>
    <t>Total entradas menos total salidas.</t>
  </si>
  <si>
    <t>Positivo genera efectivo; negativo consume efectivo.</t>
  </si>
  <si>
    <t>Saldo inicial</t>
  </si>
  <si>
    <t>Efectivo disponible al comenzar el mes.</t>
  </si>
  <si>
    <t>En enero es un dato editable; después proviene del saldo final anterior.</t>
  </si>
  <si>
    <t>Saldo final</t>
  </si>
  <si>
    <t>Efectivo estimado al terminar el mes.</t>
  </si>
  <si>
    <t>Saldo inicial más flujo neto.</t>
  </si>
  <si>
    <t>Reserva mínima</t>
  </si>
  <si>
    <t>Monto de efectivo que el negocio desea conservar.</t>
  </si>
  <si>
    <t>Sirve como margen de seguridad operativo.</t>
  </si>
  <si>
    <t>Diferencia frente a reserva</t>
  </si>
  <si>
    <t>Saldo final menos reserva mínima.</t>
  </si>
  <si>
    <t>Un valor negativo indica que no se alcanza la reserva.</t>
  </si>
  <si>
    <t>Estado del mes</t>
  </si>
  <si>
    <t>Clasificación automática de la situación de caja.</t>
  </si>
  <si>
    <t>Puede ser Adecuado, Bajo reserva o Déficit.</t>
  </si>
  <si>
    <t>Adecuado</t>
  </si>
  <si>
    <t>Saldo final positivo y superior o igual a la reserva.</t>
  </si>
  <si>
    <t>Indica que el mes cumple el nivel de seguridad definido.</t>
  </si>
  <si>
    <t>Bajo reserva</t>
  </si>
  <si>
    <t>Saldo final positivo, pero inferior a la reserva mínima.</t>
  </si>
  <si>
    <t>Requiere revisar el margen de seguridad.</t>
  </si>
  <si>
    <t>Déficit</t>
  </si>
  <si>
    <t>Saldo final negativo.</t>
  </si>
  <si>
    <t>Indica una necesidad de efectivo o una corrección de la proyección.</t>
  </si>
  <si>
    <t>Escenario base</t>
  </si>
  <si>
    <t>Proyección considerada más probable.</t>
  </si>
  <si>
    <t>Proviene directamente de la hoja Proyección 12M.</t>
  </si>
  <si>
    <t>Escenario conservador</t>
  </si>
  <si>
    <t>Sensibilidad con menores ventas y cambios prudentes en gastos variables.</t>
  </si>
  <si>
    <t>Ayuda a prepararse para un resultado menos favorable.</t>
  </si>
  <si>
    <t>Escenario optimista</t>
  </si>
  <si>
    <t>Sensibilidad con mayores ventas y ajuste de gastos variables.</t>
  </si>
  <si>
    <t>Muestra el efecto de un desempeño superior al esperado.</t>
  </si>
  <si>
    <t>Ajuste de ventas</t>
  </si>
  <si>
    <t>Porcentaje aplicado a las entradas operativas del escenario.</t>
  </si>
  <si>
    <t>Valor negativo reduce cobros; valor positivo los aumenta.</t>
  </si>
  <si>
    <t>Ajuste de gastos variables</t>
  </si>
  <si>
    <t>Porcentaje aplicado a compras, marketing y logística.</t>
  </si>
  <si>
    <t>Permite reflejar que ciertos pagos cambian con la actividad.</t>
  </si>
  <si>
    <t>Saldo mensual más bajo</t>
  </si>
  <si>
    <t>Menor saldo final de los 12 meses.</t>
  </si>
  <si>
    <t>Ayuda a identificar el punto de mayor presión de liquidez.</t>
  </si>
  <si>
    <t>Meses por debajo de reserva</t>
  </si>
  <si>
    <t>Cantidad de meses con saldo inferior a la reserva mínima.</t>
  </si>
  <si>
    <t>Mide cuántos meses requieren mayor atención.</t>
  </si>
  <si>
    <t>Meses con déficit</t>
  </si>
  <si>
    <t>Cantidad de meses con saldo final negativo.</t>
  </si>
  <si>
    <t>Muestra cuántos meses necesitarían financiación o ajustes.</t>
  </si>
  <si>
    <t>Proyección de flujo de caja a 12 meses</t>
  </si>
  <si>
    <t>Ejemplo: Tienda Horizonte | Valores expresados en moneda local</t>
  </si>
  <si>
    <t>Negocio</t>
  </si>
  <si>
    <t>Tienda Horizonte</t>
  </si>
  <si>
    <t>Año</t>
  </si>
  <si>
    <t>Borra únicamente los datos del ejemplo en las celdas amarillas. No elimines filas, columnas ni fórmulas.</t>
  </si>
  <si>
    <t>Concepto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</si>
  <si>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</si>
  <si>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</si>
  <si>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</si>
  <si>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</si>
  <si>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</si>
  <si>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</si>
  <si>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</si>
  <si>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</si>
  <si>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</si>
  <si>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</si>
  <si>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</si>
  <si>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</si>
  <si>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/ cierre</t>
  </si>
  <si>
    <t>ENTRADAS DE EFECTIVO</t>
  </si>
  <si>
    <t>SALIDAS DE EFECTIVO</t>
  </si>
  <si>
    <t>LECTURA AUTOMÁTICA</t>
  </si>
  <si>
    <t>Resumen anual y escenarios</t>
  </si>
  <si>
    <t>Lectura ejecutiva de la proyección base y sensibilidad anual</t>
  </si>
  <si>
    <t>Indicadores del escenario base</t>
  </si>
  <si>
    <t>Lectura automática</t>
  </si>
  <si>
    <t>Total entradas del año</t>
  </si>
  <si>
    <t>Total de cobros y otras entradas estimadas para el año.</t>
  </si>
  <si>
    <t>Total salidas del año</t>
  </si>
  <si>
    <t>Total de pagos estimados para el año.</t>
  </si>
  <si>
    <t>Flujo neto anual</t>
  </si>
  <si>
    <t>Excedente o consumo anual de efectivo.</t>
  </si>
  <si>
    <t>Saldo final proyectado</t>
  </si>
  <si>
    <t>Efectivo estimado al cierre de diciembre.</t>
  </si>
  <si>
    <t>Menor saldo disponible durante los 12 meses.</t>
  </si>
  <si>
    <t>Mes con saldo más bajo</t>
  </si>
  <si>
    <t>Mes que presenta la mayor presión de liquidez.</t>
  </si>
  <si>
    <t>Meses con caja positiva, pero inferior a la reserva.</t>
  </si>
  <si>
    <t>Meses en los que el saldo final sería negativo.</t>
  </si>
  <si>
    <t>Escenario</t>
  </si>
  <si>
    <t>Ajuste ventas</t>
  </si>
  <si>
    <t>Ajuste gastos variables</t>
  </si>
  <si>
    <t>Entradas proyectadas</t>
  </si>
  <si>
    <t>Salidas proyectadas</t>
  </si>
  <si>
    <t>Saldo final estimado</t>
  </si>
  <si>
    <t>Conservador</t>
  </si>
  <si>
    <t>Base</t>
  </si>
  <si>
    <t>Optimista</t>
  </si>
  <si>
    <t>Cómo leer los escenarios</t>
  </si>
  <si>
    <t>Los escenarios son una sensibilidad anual, no una segunda proyección mensual. El conservador reduce las entradas operativas y ajusta ciertos gastos variables. El base conserva los datos de la hoja Proyección 12M. El optimista aumenta las entradas operativas y también los gastos variables. Aportes, préstamos, gastos fijos, impuestos, deuda e inversiones permanecen sin cambio para evitar una comparación artificial.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</si>
</sst>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.0%;[Red]\(0.0%\);\-"/>
  </numFmts>
  <fonts count="10">
    <font>
      <sz val="11"/>
      <name val="Carlito"/>
    </font>
    <font>
      <sz val="10"/>
      <color rgb="FF1F2937"/>
      <name val="Aptos"/>
    </font>
    <font>
      <b/>
      <sz val="18"/>
      <color rgb="FFFFFFFF"/>
      <name val="Aptos"/>
    </font>
    <font>
      <i/>
      <sz val="11"/>
      <color rgb="FFFFFFFF"/>
      <name val="Aptos"/>
    </font>
    <font>
      <b/>
      <sz val="10"/>
      <color rgb="FFFFFFFF"/>
      <name val="Aptos"/>
    </font>
    <font>
      <b/>
      <sz val="10"/>
      <color rgb="FF0B1F3A"/>
      <name val="Aptos"/>
    </font>
    <font>
      <b/>
      <sz val="10"/>
      <color rgb="FF0000FF"/>
      <name val="Aptos"/>
    </font>
    <font>
      <i/>
      <sz val="10"/>
      <color rgb="FF0B1F3A"/>
      <name val="Aptos"/>
    </font>
    <font>
      <sz val="10"/>
      <color rgb="FF0000FF"/>
      <name val="Aptos"/>
    </font>
    <font>
      <b/>
      <sz val="10"/>
      <color rgb="FF008000"/>
      <name val="Aptos"/>
    </font>
  </fonts>
  <fills count="17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F6B"/>
      </patternFill>
    </fill>
    <fill>
      <patternFill patternType="solid">
        <fgColor rgb="FFEEF4FA"/>
      </patternFill>
    </fill>
    <fill>
      <patternFill patternType="solid">
        <fgColor rgb="FFDCE6F1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3F6FA"/>
      </patternFill>
    </fill>
    <fill>
      <patternFill patternType="solid">
        <fgColor rgb="FFFFF2CC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F6B"/>
        <bgColor indexed="64"/>
      </patternFill>
    </fill>
    <fill>
      <patternFill patternType="solid">
        <fgColor rgb="FFEEF4FA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8" borderId="0" xfId="0" applyNumberFormat="1" applyFont="1" applyFill="1" applyAlignment="1">
      <alignment horizontal="right"/>
    </xf>
    <xf numFmtId="0" fontId="1" fillId="8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164" fontId="8" fillId="7" borderId="0" xfId="0" applyNumberFormat="1" applyFont="1" applyFill="1" applyAlignment="1">
      <alignment horizontal="right"/>
    </xf>
    <xf numFmtId="0" fontId="1" fillId="6" borderId="0" xfId="0" applyFont="1" applyFill="1" applyAlignment="1">
      <alignment wrapText="1"/>
    </xf>
    <xf numFmtId="0" fontId="5" fillId="5" borderId="0" xfId="0" applyFont="1" applyFill="1"/>
    <xf numFmtId="164" fontId="5" fillId="5" borderId="0" xfId="0" applyNumberFormat="1" applyFont="1" applyFill="1"/>
    <xf numFmtId="0" fontId="5" fillId="8" borderId="0" xfId="0" applyFont="1" applyFill="1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64" fontId="6" fillId="7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4" fillId="3" borderId="0" xfId="0" applyFont="1" applyFill="1"/>
    <xf numFmtId="164" fontId="4" fillId="3" borderId="0" xfId="0" applyNumberFormat="1" applyFont="1" applyFill="1"/>
    <xf numFmtId="0" fontId="4" fillId="2" borderId="0" xfId="0" applyFont="1" applyFill="1"/>
    <xf numFmtId="0" fontId="5" fillId="4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 wrapText="1"/>
    </xf>
    <xf numFmtId="0" fontId="1" fillId="11" borderId="0" xfId="0" applyFont="1" applyFill="1"/>
    <xf numFmtId="0" fontId="0" fillId="11" borderId="0" xfId="0" applyFill="1"/>
    <xf numFmtId="0" fontId="3" fillId="12" borderId="0" xfId="0" applyFont="1" applyFill="1" applyAlignment="1">
      <alignment horizontal="center" vertical="center" wrapText="1"/>
    </xf>
    <xf numFmtId="0" fontId="1" fillId="11" borderId="0" xfId="0" applyFont="1" applyFill="1" applyAlignment="1">
      <alignment wrapText="1"/>
    </xf>
    <xf numFmtId="0" fontId="4" fillId="10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vertical="top" wrapText="1"/>
    </xf>
    <xf numFmtId="0" fontId="5" fillId="14" borderId="0" xfId="0" applyFont="1" applyFill="1" applyAlignment="1">
      <alignment vertical="top" wrapText="1"/>
    </xf>
    <xf numFmtId="0" fontId="1" fillId="15" borderId="0" xfId="0" applyFont="1" applyFill="1" applyAlignment="1">
      <alignment vertical="top" wrapText="1"/>
    </xf>
    <xf numFmtId="0" fontId="4" fillId="10" borderId="0" xfId="0" applyFont="1" applyFill="1" applyAlignment="1">
      <alignment horizontal="left" wrapText="1"/>
    </xf>
    <xf numFmtId="0" fontId="4" fillId="12" borderId="0" xfId="0" applyFont="1" applyFill="1" applyAlignment="1">
      <alignment horizontal="center" wrapText="1"/>
    </xf>
    <xf numFmtId="0" fontId="1" fillId="13" borderId="0" xfId="0" applyFont="1" applyFill="1" applyAlignment="1">
      <alignment wrapText="1"/>
    </xf>
    <xf numFmtId="0" fontId="2" fillId="10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/>
    </xf>
    <xf numFmtId="0" fontId="4" fillId="10" borderId="0" xfId="0" applyFont="1" applyFill="1" applyAlignment="1">
      <alignment horizontal="center" vertical="center"/>
    </xf>
    <xf numFmtId="0" fontId="5" fillId="14" borderId="0" xfId="0" applyFont="1" applyFill="1" applyAlignment="1">
      <alignment vertical="top"/>
    </xf>
    <xf numFmtId="0" fontId="2" fillId="10" borderId="0" xfId="0" applyFont="1" applyFill="1" applyAlignment="1" applyProtection="1">
      <alignment horizontal="center" vertical="center" wrapText="1"/>
      <protection locked="0"/>
    </xf>
    <xf numFmtId="0" fontId="3" fillId="12" borderId="0" xfId="0" applyFont="1" applyFill="1" applyAlignment="1" applyProtection="1">
      <alignment horizontal="center" wrapText="1"/>
      <protection locked="0"/>
    </xf>
    <xf numFmtId="0" fontId="1" fillId="11" borderId="0" xfId="0" applyFont="1" applyFill="1" applyAlignment="1" applyProtection="1">
      <alignment wrapText="1"/>
      <protection locked="0"/>
    </xf>
    <xf numFmtId="0" fontId="4" fillId="10" borderId="0" xfId="0" applyFont="1" applyFill="1" applyAlignment="1" applyProtection="1">
      <alignment wrapText="1"/>
      <protection locked="0"/>
    </xf>
    <xf numFmtId="0" fontId="5" fillId="14" borderId="0" xfId="0" applyFont="1" applyFill="1" applyAlignment="1" applyProtection="1">
      <alignment wrapText="1"/>
      <protection locked="0"/>
    </xf>
    <xf numFmtId="164" fontId="9" fillId="16" borderId="0" xfId="0" applyNumberFormat="1" applyFont="1" applyFill="1" applyAlignment="1" applyProtection="1">
      <alignment horizontal="right" wrapText="1"/>
      <protection locked="0"/>
    </xf>
    <xf numFmtId="0" fontId="9" fillId="16" borderId="0" xfId="0" applyFont="1" applyFill="1" applyAlignment="1" applyProtection="1">
      <alignment horizontal="right" wrapText="1"/>
      <protection locked="0"/>
    </xf>
    <xf numFmtId="0" fontId="1" fillId="13" borderId="0" xfId="0" applyFont="1" applyFill="1" applyAlignment="1" applyProtection="1">
      <alignment wrapText="1"/>
      <protection locked="0"/>
    </xf>
    <xf numFmtId="49" fontId="9" fillId="16" borderId="0" xfId="0" applyNumberFormat="1" applyFont="1" applyFill="1" applyAlignment="1" applyProtection="1">
      <alignment horizontal="right" wrapText="1"/>
      <protection locked="0"/>
    </xf>
    <xf numFmtId="1" fontId="9" fillId="16" borderId="0" xfId="0" applyNumberFormat="1" applyFont="1" applyFill="1" applyAlignment="1" applyProtection="1">
      <alignment horizontal="right" wrapText="1"/>
      <protection locked="0"/>
    </xf>
    <xf numFmtId="0" fontId="4" fillId="10" borderId="0" xfId="0" applyFont="1" applyFill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wrapText="1"/>
      <protection locked="0"/>
    </xf>
    <xf numFmtId="165" fontId="8" fillId="9" borderId="0" xfId="0" applyNumberFormat="1" applyFont="1" applyFill="1" applyAlignment="1" applyProtection="1">
      <alignment horizontal="center" wrapText="1"/>
      <protection locked="0"/>
    </xf>
    <xf numFmtId="164" fontId="1" fillId="11" borderId="0" xfId="0" applyNumberFormat="1" applyFont="1" applyFill="1" applyAlignment="1" applyProtection="1">
      <alignment wrapText="1"/>
      <protection locked="0"/>
    </xf>
    <xf numFmtId="0" fontId="1" fillId="13" borderId="0" xfId="0" applyFont="1" applyFill="1" applyAlignment="1" applyProtection="1">
      <alignment vertical="top" wrapText="1"/>
      <protection locked="0"/>
    </xf>
  </cellXfs>
  <cellStyles count="1">
    <cellStyle name="Normal" xfId="0" builtinId="0"/>
  </cellStyles>
  <dxfs count="5">
    <dxf>
      <font>
        <color rgb="FFC00000"/>
      </font>
      <fill>
        <patternFill patternType="solid">
          <bgColor rgb="FFFCE4D6"/>
        </patternFill>
      </fill>
    </dxf>
    <dxf>
      <font>
        <b/>
        <color rgb="FFC00000"/>
      </font>
      <fill>
        <patternFill patternType="solid">
          <bgColor rgb="FFFCE4D6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color rgb="FFC00000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Saldo final</c:v>
          </c:tx>
          <c:cat>
            <c:strRef>
              <c:f>'Proyección 12M'!$B$7:$M$7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'Proyección 12M'!$B$34:$M$34</c:f>
              <c:numCache>
                <c:formatCode>#,##0;[Red]\(#,##0\);\-</c:formatCode>
                <c:ptCount val="12"/>
                <c:pt idx="0">
                  <c:v>4720000</c:v>
                </c:pt>
                <c:pt idx="1">
                  <c:v>5590000</c:v>
                </c:pt>
                <c:pt idx="2">
                  <c:v>7500000</c:v>
                </c:pt>
                <c:pt idx="3">
                  <c:v>6890000</c:v>
                </c:pt>
                <c:pt idx="4">
                  <c:v>7790000</c:v>
                </c:pt>
                <c:pt idx="5">
                  <c:v>8730000</c:v>
                </c:pt>
                <c:pt idx="6">
                  <c:v>8820000</c:v>
                </c:pt>
                <c:pt idx="7">
                  <c:v>10130000</c:v>
                </c:pt>
                <c:pt idx="8">
                  <c:v>11690000</c:v>
                </c:pt>
                <c:pt idx="9">
                  <c:v>12340000</c:v>
                </c:pt>
                <c:pt idx="10">
                  <c:v>14480000</c:v>
                </c:pt>
                <c:pt idx="11">
                  <c:v>16830000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7C-464C-8233-4A61B2B26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;[Red]\(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114592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44C3E5-0C13-45C0-A53B-6DC809984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2111032</xdr:colOff>
      <xdr:row>2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DDAC94-56DF-48AD-BA7B-908644742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1200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114592</xdr:colOff>
      <xdr:row>2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02C48F-932E-4161-A4A7-575EE0AF2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0" y="0"/>
          <a:ext cx="2114842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0"/>
  <sheetViews>
    <sheetView tabSelected="1" workbookViewId="0">
      <selection activeCell="E5" sqref="E5"/>
    </sheetView>
  </sheetViews>
  <sheetFormatPr baseColWidth="10" defaultColWidth="8.796875" defaultRowHeight="13.8"/>
  <cols>
    <col min="1" max="1" width="24" style="23" customWidth="1"/>
    <col min="2" max="3" width="48" style="23" customWidth="1"/>
    <col min="4" max="16384" width="8.796875" style="23"/>
  </cols>
  <sheetData>
    <row r="1" spans="1:26" ht="24" customHeight="1">
      <c r="A1" s="21" t="s">
        <v>0</v>
      </c>
      <c r="B1" s="21"/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7.55" customHeight="1">
      <c r="A2" s="24" t="s">
        <v>1</v>
      </c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4">
      <c r="A3" s="25"/>
      <c r="B3" s="25"/>
      <c r="C3" s="25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4.4">
      <c r="A4" s="26" t="s">
        <v>2</v>
      </c>
      <c r="B4" s="26" t="s">
        <v>3</v>
      </c>
      <c r="C4" s="26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33.6" customHeight="1">
      <c r="A5" s="27" t="s">
        <v>5</v>
      </c>
      <c r="B5" s="27" t="s">
        <v>6</v>
      </c>
      <c r="C5" s="27" t="s">
        <v>7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33.6" customHeight="1">
      <c r="A6" s="27" t="s">
        <v>8</v>
      </c>
      <c r="B6" s="27" t="s">
        <v>9</v>
      </c>
      <c r="C6" s="27" t="s">
        <v>10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4.4">
      <c r="A7" s="25"/>
      <c r="B7" s="25"/>
      <c r="C7" s="25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4.4">
      <c r="A8" s="26" t="s">
        <v>11</v>
      </c>
      <c r="B8" s="26" t="s">
        <v>12</v>
      </c>
      <c r="C8" s="26" t="s">
        <v>13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33.6" customHeight="1">
      <c r="A9" s="28" t="s">
        <v>14</v>
      </c>
      <c r="B9" s="29" t="s">
        <v>15</v>
      </c>
      <c r="C9" s="29" t="s">
        <v>16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33.6" customHeight="1">
      <c r="A10" s="28" t="s">
        <v>17</v>
      </c>
      <c r="B10" s="29" t="s">
        <v>18</v>
      </c>
      <c r="C10" s="29" t="s">
        <v>19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33.6" customHeight="1">
      <c r="A11" s="28" t="s">
        <v>20</v>
      </c>
      <c r="B11" s="29" t="s">
        <v>21</v>
      </c>
      <c r="C11" s="29" t="s">
        <v>22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33.6" customHeight="1">
      <c r="A12" s="28" t="s">
        <v>23</v>
      </c>
      <c r="B12" s="29" t="s">
        <v>24</v>
      </c>
      <c r="C12" s="29" t="s">
        <v>25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33.6" customHeight="1">
      <c r="A13" s="28" t="s">
        <v>26</v>
      </c>
      <c r="B13" s="29" t="s">
        <v>27</v>
      </c>
      <c r="C13" s="29" t="s">
        <v>28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33.6" customHeight="1">
      <c r="A14" s="28" t="s">
        <v>29</v>
      </c>
      <c r="B14" s="29" t="s">
        <v>30</v>
      </c>
      <c r="C14" s="29" t="s">
        <v>31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33.6" customHeight="1">
      <c r="A15" s="28" t="s">
        <v>32</v>
      </c>
      <c r="B15" s="29" t="s">
        <v>33</v>
      </c>
      <c r="C15" s="29" t="s">
        <v>34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33.6" customHeight="1">
      <c r="A16" s="28" t="s">
        <v>35</v>
      </c>
      <c r="B16" s="29" t="s">
        <v>36</v>
      </c>
      <c r="C16" s="29" t="s">
        <v>37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33.6" customHeight="1">
      <c r="A17" s="28" t="s">
        <v>38</v>
      </c>
      <c r="B17" s="29" t="s">
        <v>39</v>
      </c>
      <c r="C17" s="29" t="s">
        <v>40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33.6" customHeight="1">
      <c r="A18" s="28" t="s">
        <v>41</v>
      </c>
      <c r="B18" s="29" t="s">
        <v>42</v>
      </c>
      <c r="C18" s="29" t="s">
        <v>43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33.6" customHeight="1">
      <c r="A19" s="28" t="s">
        <v>44</v>
      </c>
      <c r="B19" s="29" t="s">
        <v>45</v>
      </c>
      <c r="C19" s="29" t="s">
        <v>46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33.6" customHeight="1">
      <c r="A20" s="28" t="s">
        <v>47</v>
      </c>
      <c r="B20" s="29" t="s">
        <v>48</v>
      </c>
      <c r="C20" s="29" t="s">
        <v>49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33.6" customHeight="1">
      <c r="A21" s="28" t="s">
        <v>50</v>
      </c>
      <c r="B21" s="29" t="s">
        <v>51</v>
      </c>
      <c r="C21" s="29" t="s">
        <v>52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33.6" customHeight="1">
      <c r="A22" s="28" t="s">
        <v>53</v>
      </c>
      <c r="B22" s="29" t="s">
        <v>54</v>
      </c>
      <c r="C22" s="29" t="s">
        <v>55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4">
      <c r="A23" s="25"/>
      <c r="B23" s="25"/>
      <c r="C23" s="25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4.4">
      <c r="A24" s="30" t="s">
        <v>56</v>
      </c>
      <c r="B24" s="30"/>
      <c r="C24" s="30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4">
      <c r="A25" s="31" t="s">
        <v>57</v>
      </c>
      <c r="B25" s="31" t="s">
        <v>58</v>
      </c>
      <c r="C25" s="31" t="s">
        <v>59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4">
      <c r="A26" s="32" t="s">
        <v>60</v>
      </c>
      <c r="B26" s="32" t="s">
        <v>61</v>
      </c>
      <c r="C26" s="32" t="s">
        <v>62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4">
      <c r="A27" s="32" t="s">
        <v>63</v>
      </c>
      <c r="B27" s="32" t="s">
        <v>64</v>
      </c>
      <c r="C27" s="32" t="s">
        <v>65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4.4">
      <c r="A28" s="32" t="s">
        <v>66</v>
      </c>
      <c r="B28" s="32" t="s">
        <v>67</v>
      </c>
      <c r="C28" s="32" t="s">
        <v>65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4.4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4.4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4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4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4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4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4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4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4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4.4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4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4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4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4.4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4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4.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4.4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4.4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4.4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.4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4.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4.4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4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4.4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4.4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4.4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4.4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4.4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4.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4.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4.4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4.4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4.4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4.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4.4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4.4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4.4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4.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4.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4.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4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4.4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4.4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4.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4.4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4.4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4.4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4.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4.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4.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4.4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4.4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4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4.4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4.4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4.4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4.4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4.4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4.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4.4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4.4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4.4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4.4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4.4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4.4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4.4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4.4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4.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4.4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4.4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4.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4.4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4.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4.4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4.4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4.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4.4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4.4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4.4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4.4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4.4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4.4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4.4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4.4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4.4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4.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4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4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4.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4.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4.4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4.4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4.4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4.4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4.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4.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4.4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4.4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4.4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4.4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4.4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4.4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4.4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4.4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4.4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4.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4.4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4.4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4.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4.4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4.4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4.4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4.4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4.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4.4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4.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4.4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4.4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4.4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4.4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4.4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4.4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4.4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4.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4.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4.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4.4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4.4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4.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4.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4.4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4.4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4.4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4.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4.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4.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4.4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4.4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4.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4.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4.4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4.4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4.4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4.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4.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4.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4.4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4.4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4.4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4.4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4.4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4.4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4.4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4.4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4.4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4.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4.4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4.4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4.4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4.4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4.4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4.4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</sheetData>
  <sheetProtection algorithmName="SHA-512" hashValue="c/BVVe1DuP/DsEWYQMCM5eV4QzTyj2VQGJSGjHIgx20XuoI62JtW5EhT73FW+9K0RUeYwl8Fhd22XRnbZCTnmQ==" saltValue="iAIuD/82hM+q3b1XetPYww==" spinCount="100000" sheet="1" objects="1" scenarios="1" formatCells="0" formatColumns="0" formatRows="0" insertColumns="0" sort="0" autoFilter="0" pivotTables="0"/>
  <mergeCells count="3">
    <mergeCell ref="A1:C1"/>
    <mergeCell ref="A2:C2"/>
    <mergeCell ref="A24:C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workbookViewId="0">
      <selection activeCell="D7" sqref="D7"/>
    </sheetView>
  </sheetViews>
  <sheetFormatPr baseColWidth="10" defaultColWidth="52.296875" defaultRowHeight="13.8"/>
  <cols>
    <col min="1" max="1" width="22.69921875" style="23" bestFit="1" customWidth="1"/>
    <col min="2" max="2" width="51.796875" style="23" bestFit="1" customWidth="1"/>
    <col min="3" max="3" width="51.5" style="23" bestFit="1" customWidth="1"/>
    <col min="4" max="4" width="32.796875" style="23" customWidth="1"/>
    <col min="5" max="16384" width="52.296875" style="23"/>
  </cols>
  <sheetData>
    <row r="1" spans="1:26" ht="23.4">
      <c r="A1" s="33" t="s">
        <v>68</v>
      </c>
      <c r="B1" s="33"/>
      <c r="C1" s="3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4">
      <c r="A2" s="34" t="s">
        <v>69</v>
      </c>
      <c r="B2" s="34"/>
      <c r="C2" s="3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4.4">
      <c r="A4" s="35" t="s">
        <v>70</v>
      </c>
      <c r="B4" s="35" t="s">
        <v>71</v>
      </c>
      <c r="C4" s="35" t="s">
        <v>72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7.6">
      <c r="A5" s="36" t="s">
        <v>73</v>
      </c>
      <c r="B5" s="29" t="s">
        <v>74</v>
      </c>
      <c r="C5" s="29" t="s">
        <v>75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4.4">
      <c r="A6" s="36" t="s">
        <v>76</v>
      </c>
      <c r="B6" s="29" t="s">
        <v>77</v>
      </c>
      <c r="C6" s="29" t="s">
        <v>78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4.4">
      <c r="A7" s="36" t="s">
        <v>79</v>
      </c>
      <c r="B7" s="29" t="s">
        <v>80</v>
      </c>
      <c r="C7" s="29" t="s">
        <v>81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4.4">
      <c r="A8" s="36" t="s">
        <v>82</v>
      </c>
      <c r="B8" s="29" t="s">
        <v>83</v>
      </c>
      <c r="C8" s="29" t="s">
        <v>84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4.4">
      <c r="A9" s="36" t="s">
        <v>85</v>
      </c>
      <c r="B9" s="29" t="s">
        <v>86</v>
      </c>
      <c r="C9" s="29" t="s">
        <v>87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4.4">
      <c r="A10" s="36" t="s">
        <v>88</v>
      </c>
      <c r="B10" s="29" t="s">
        <v>89</v>
      </c>
      <c r="C10" s="29" t="s">
        <v>90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4.4">
      <c r="A11" s="36" t="s">
        <v>91</v>
      </c>
      <c r="B11" s="29" t="s">
        <v>92</v>
      </c>
      <c r="C11" s="29" t="s">
        <v>93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4.4">
      <c r="A12" s="36" t="s">
        <v>94</v>
      </c>
      <c r="B12" s="29" t="s">
        <v>95</v>
      </c>
      <c r="C12" s="29" t="s">
        <v>96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4.4">
      <c r="A13" s="36" t="s">
        <v>97</v>
      </c>
      <c r="B13" s="29" t="s">
        <v>98</v>
      </c>
      <c r="C13" s="29" t="s">
        <v>99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4.4">
      <c r="A14" s="36" t="s">
        <v>100</v>
      </c>
      <c r="B14" s="29" t="s">
        <v>101</v>
      </c>
      <c r="C14" s="29" t="s">
        <v>102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4.4">
      <c r="A15" s="36" t="s">
        <v>103</v>
      </c>
      <c r="B15" s="29" t="s">
        <v>104</v>
      </c>
      <c r="C15" s="29" t="s">
        <v>105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4.4">
      <c r="A16" s="36" t="s">
        <v>106</v>
      </c>
      <c r="B16" s="29" t="s">
        <v>107</v>
      </c>
      <c r="C16" s="29" t="s">
        <v>108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4.4">
      <c r="A17" s="36" t="s">
        <v>109</v>
      </c>
      <c r="B17" s="29" t="s">
        <v>110</v>
      </c>
      <c r="C17" s="29" t="s">
        <v>111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4.4">
      <c r="A18" s="36" t="s">
        <v>112</v>
      </c>
      <c r="B18" s="29" t="s">
        <v>113</v>
      </c>
      <c r="C18" s="29" t="s">
        <v>114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4.4">
      <c r="A19" s="36" t="s">
        <v>115</v>
      </c>
      <c r="B19" s="29" t="s">
        <v>116</v>
      </c>
      <c r="C19" s="29" t="s">
        <v>117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4.4">
      <c r="A20" s="36" t="s">
        <v>118</v>
      </c>
      <c r="B20" s="29" t="s">
        <v>119</v>
      </c>
      <c r="C20" s="29" t="s">
        <v>120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4.4">
      <c r="A21" s="36" t="s">
        <v>121</v>
      </c>
      <c r="B21" s="29" t="s">
        <v>122</v>
      </c>
      <c r="C21" s="29" t="s">
        <v>123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4.4">
      <c r="A22" s="36" t="s">
        <v>124</v>
      </c>
      <c r="B22" s="29" t="s">
        <v>125</v>
      </c>
      <c r="C22" s="29" t="s">
        <v>126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4">
      <c r="A23" s="36" t="s">
        <v>127</v>
      </c>
      <c r="B23" s="29" t="s">
        <v>128</v>
      </c>
      <c r="C23" s="29" t="s">
        <v>129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4.4">
      <c r="A24" s="36" t="s">
        <v>130</v>
      </c>
      <c r="B24" s="29" t="s">
        <v>131</v>
      </c>
      <c r="C24" s="29" t="s">
        <v>132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4">
      <c r="A25" s="36" t="s">
        <v>133</v>
      </c>
      <c r="B25" s="29" t="s">
        <v>134</v>
      </c>
      <c r="C25" s="29" t="s">
        <v>135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4">
      <c r="A26" s="36" t="s">
        <v>136</v>
      </c>
      <c r="B26" s="29" t="s">
        <v>137</v>
      </c>
      <c r="C26" s="29" t="s">
        <v>99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4">
      <c r="A27" s="36" t="s">
        <v>138</v>
      </c>
      <c r="B27" s="29" t="s">
        <v>139</v>
      </c>
      <c r="C27" s="29" t="s">
        <v>102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4.4">
      <c r="A28" s="36" t="s">
        <v>140</v>
      </c>
      <c r="B28" s="29" t="s">
        <v>141</v>
      </c>
      <c r="C28" s="29" t="s">
        <v>142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7.6">
      <c r="A29" s="36" t="s">
        <v>143</v>
      </c>
      <c r="B29" s="29" t="s">
        <v>144</v>
      </c>
      <c r="C29" s="29" t="s">
        <v>145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4.4">
      <c r="A30" s="36" t="s">
        <v>146</v>
      </c>
      <c r="B30" s="29" t="s">
        <v>147</v>
      </c>
      <c r="C30" s="29" t="s">
        <v>148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4">
      <c r="A31" s="36" t="s">
        <v>149</v>
      </c>
      <c r="B31" s="29" t="s">
        <v>150</v>
      </c>
      <c r="C31" s="29" t="s">
        <v>151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4">
      <c r="A32" s="36" t="s">
        <v>152</v>
      </c>
      <c r="B32" s="29" t="s">
        <v>153</v>
      </c>
      <c r="C32" s="29" t="s">
        <v>154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4">
      <c r="A33" s="36" t="s">
        <v>155</v>
      </c>
      <c r="B33" s="29" t="s">
        <v>156</v>
      </c>
      <c r="C33" s="29" t="s">
        <v>157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4">
      <c r="A34" s="36" t="s">
        <v>158</v>
      </c>
      <c r="B34" s="29" t="s">
        <v>159</v>
      </c>
      <c r="C34" s="29" t="s">
        <v>160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4">
      <c r="A35" s="36" t="s">
        <v>161</v>
      </c>
      <c r="B35" s="29" t="s">
        <v>162</v>
      </c>
      <c r="C35" s="29" t="s">
        <v>163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4">
      <c r="A36" s="36" t="s">
        <v>164</v>
      </c>
      <c r="B36" s="29" t="s">
        <v>165</v>
      </c>
      <c r="C36" s="29" t="s">
        <v>166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4">
      <c r="A37" s="36" t="s">
        <v>167</v>
      </c>
      <c r="B37" s="29" t="s">
        <v>168</v>
      </c>
      <c r="C37" s="29" t="s">
        <v>169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7.6">
      <c r="A38" s="36" t="s">
        <v>170</v>
      </c>
      <c r="B38" s="29" t="s">
        <v>171</v>
      </c>
      <c r="C38" s="29" t="s">
        <v>172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4">
      <c r="A39" s="36" t="s">
        <v>173</v>
      </c>
      <c r="B39" s="29" t="s">
        <v>174</v>
      </c>
      <c r="C39" s="29" t="s">
        <v>175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4">
      <c r="A40" s="36" t="s">
        <v>176</v>
      </c>
      <c r="B40" s="29" t="s">
        <v>177</v>
      </c>
      <c r="C40" s="29" t="s">
        <v>178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4.4">
      <c r="A41" s="36" t="s">
        <v>179</v>
      </c>
      <c r="B41" s="29" t="s">
        <v>180</v>
      </c>
      <c r="C41" s="29" t="s">
        <v>181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4">
      <c r="A42" s="36" t="s">
        <v>182</v>
      </c>
      <c r="B42" s="29" t="s">
        <v>183</v>
      </c>
      <c r="C42" s="29" t="s">
        <v>184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4">
      <c r="A43" s="36" t="s">
        <v>185</v>
      </c>
      <c r="B43" s="29" t="s">
        <v>186</v>
      </c>
      <c r="C43" s="29" t="s">
        <v>187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4">
      <c r="A44" s="36" t="s">
        <v>188</v>
      </c>
      <c r="B44" s="29" t="s">
        <v>189</v>
      </c>
      <c r="C44" s="29" t="s">
        <v>190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4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4.4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4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4.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4.4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4.4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4.4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.4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4.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4.4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4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4.4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4.4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4.4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4.4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4.4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4.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4.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4.4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4.4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4.4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4.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4.4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4.4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4.4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4.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4.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4.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4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4.4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4.4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4.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4.4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4.4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4.4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4.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4.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4.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4.4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4.4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4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4.4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4.4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4.4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4.4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4.4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4.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4.4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4.4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4.4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4.4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4.4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4.4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4.4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4.4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4.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4.4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4.4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4.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4.4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4.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4.4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4.4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4.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4.4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4.4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4.4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4.4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4.4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4.4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4.4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4.4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4.4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4.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4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4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4.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4.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4.4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4.4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4.4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4.4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4.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4.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4.4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4.4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4.4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4.4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4.4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4.4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4.4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4.4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4.4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4.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4.4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4.4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4.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4.4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4.4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4.4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4.4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4.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4.4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4.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4.4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4.4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4.4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4.4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4.4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4.4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4.4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4.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4.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4.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4.4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4.4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4.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4.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4.4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4.4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4.4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4.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4.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4.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4.4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4.4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4.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4.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4.4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4.4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4.4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4.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4.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4.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4.4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4.4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4.4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4.4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4.4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4.4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4.4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4.4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4.4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4.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4.4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4.4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4.4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4.4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4.4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4.4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</sheetData>
  <sheetProtection algorithmName="SHA-512" hashValue="TiGADKxSi44dtChaNbN/nA9viEeXDw3Lx0HWILQhccJ+1eBGoRByuPO5hf00RI6ourQvVKONsVPjVJ2U4ycBwQ==" saltValue="E7McYX2jO+Q0UzOWrc9p7Q==" spinCount="100000" sheet="1" objects="1" scenarios="1" formatCells="0" formatColumns="0" formatRows="0" insertColumns="0" sort="0" autoFilter="0" pivotTables="0"/>
  <mergeCells count="2">
    <mergeCell ref="A1:C1"/>
    <mergeCell ref="A2:C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00"/>
  <sheetViews>
    <sheetView workbookViewId="0">
      <selection sqref="A1:N1"/>
    </sheetView>
  </sheetViews>
  <sheetFormatPr baseColWidth="10" defaultColWidth="8.796875" defaultRowHeight="13.8"/>
  <cols>
    <col min="1" max="1" width="26" customWidth="1"/>
    <col min="2" max="13" width="13" customWidth="1"/>
    <col min="14" max="14" width="17" customWidth="1"/>
  </cols>
  <sheetData>
    <row r="1" spans="1:26" ht="24" customHeight="1">
      <c r="A1" s="11" t="s">
        <v>191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12" t="s">
        <v>192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5" t="s">
        <v>193</v>
      </c>
      <c r="B4" s="13" t="s">
        <v>194</v>
      </c>
      <c r="C4" s="13"/>
      <c r="D4" s="5" t="s">
        <v>195</v>
      </c>
      <c r="E4" s="14">
        <v>2027</v>
      </c>
      <c r="F4" s="14"/>
      <c r="G4" s="5" t="s">
        <v>143</v>
      </c>
      <c r="H4" s="15">
        <v>4000000</v>
      </c>
      <c r="I4" s="15"/>
      <c r="J4" s="5" t="s">
        <v>149</v>
      </c>
      <c r="K4" s="15">
        <v>5000000</v>
      </c>
      <c r="L4" s="15"/>
      <c r="M4" s="1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16" t="s">
        <v>196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2" customHeight="1">
      <c r="A7" s="5" t="s">
        <v>197</v>
      </c>
      <c r="B7" s="5" t="s">
        <v>198</v>
      </c>
      <c r="C7" s="5" t="s">
        <v>199</v>
      </c>
      <c r="D7" s="5" t="s">
        <v>200</v>
      </c>
      <c r="E7" s="5" t="s">
        <v>201</v>
      </c>
      <c r="F7" s="5" t="s">
        <v>202</v>
      </c>
      <c r="G7" s="5" t="s">
        <v>203</v>
      </c>
      <c r="H7" s="5" t="s">
        <v>204</v>
      </c>
      <c r="I7" s="5" t="s">
        <v>205</v>
      </c>
      <c r="J7" s="5" t="s">
        <v>206</v>
      </c>
      <c r="K7" s="5" t="s">
        <v>207</v>
      </c>
      <c r="L7" s="5" t="s">
        <v>208</v>
      </c>
      <c r="M7" s="5" t="s">
        <v>209</v>
      </c>
      <c r="N7" s="5" t="s">
        <v>210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17" t="s">
        <v>211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55" customHeight="1">
      <c r="A9" s="7" t="s">
        <v>82</v>
      </c>
      <c r="B9" s="6">
        <v>11000000</v>
      </c>
      <c r="C9" s="6">
        <v>11200000</v>
      </c>
      <c r="D9" s="6">
        <v>11500000</v>
      </c>
      <c r="E9" s="6">
        <v>11800000</v>
      </c>
      <c r="F9" s="6">
        <v>12100000</v>
      </c>
      <c r="G9" s="6">
        <v>12500000</v>
      </c>
      <c r="H9" s="6">
        <v>12800000</v>
      </c>
      <c r="I9" s="6">
        <v>13200000</v>
      </c>
      <c r="J9" s="6">
        <v>13600000</v>
      </c>
      <c r="K9" s="6">
        <v>14200000</v>
      </c>
      <c r="L9" s="6">
        <v>15500000</v>
      </c>
      <c r="M9" s="6">
        <v>18500000</v>
      </c>
      <c r="N9" s="2">
        <f t="shared" ref="N9:N15" si="0">SUM(B9:M9)</f>
        <v>157900000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.55" customHeight="1">
      <c r="A10" s="7" t="s">
        <v>85</v>
      </c>
      <c r="B10" s="6">
        <v>1600000</v>
      </c>
      <c r="C10" s="6">
        <v>1700000</v>
      </c>
      <c r="D10" s="6">
        <v>1800000</v>
      </c>
      <c r="E10" s="6">
        <v>1800000</v>
      </c>
      <c r="F10" s="6">
        <v>1900000</v>
      </c>
      <c r="G10" s="6">
        <v>2000000</v>
      </c>
      <c r="H10" s="6">
        <v>2100000</v>
      </c>
      <c r="I10" s="6">
        <v>2100000</v>
      </c>
      <c r="J10" s="6">
        <v>2200000</v>
      </c>
      <c r="K10" s="6">
        <v>2300000</v>
      </c>
      <c r="L10" s="6">
        <v>2400000</v>
      </c>
      <c r="M10" s="6">
        <v>2600000</v>
      </c>
      <c r="N10" s="2">
        <f t="shared" si="0"/>
        <v>24500000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55" customHeight="1">
      <c r="A11" s="7" t="s">
        <v>88</v>
      </c>
      <c r="B11" s="6">
        <v>250000</v>
      </c>
      <c r="C11" s="6">
        <v>250000</v>
      </c>
      <c r="D11" s="6">
        <v>300000</v>
      </c>
      <c r="E11" s="6">
        <v>250000</v>
      </c>
      <c r="F11" s="6">
        <v>300000</v>
      </c>
      <c r="G11" s="6">
        <v>300000</v>
      </c>
      <c r="H11" s="6">
        <v>350000</v>
      </c>
      <c r="I11" s="6">
        <v>300000</v>
      </c>
      <c r="J11" s="6">
        <v>350000</v>
      </c>
      <c r="K11" s="6">
        <v>350000</v>
      </c>
      <c r="L11" s="6">
        <v>400000</v>
      </c>
      <c r="M11" s="6">
        <v>500000</v>
      </c>
      <c r="N11" s="2">
        <f t="shared" si="0"/>
        <v>3900000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55" customHeight="1">
      <c r="A12" s="7" t="s">
        <v>91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2">
        <f t="shared" si="0"/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.55" customHeight="1">
      <c r="A13" s="7" t="s">
        <v>94</v>
      </c>
      <c r="B13" s="6">
        <v>0</v>
      </c>
      <c r="C13" s="6">
        <v>0</v>
      </c>
      <c r="D13" s="6">
        <v>5000000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2">
        <f t="shared" si="0"/>
        <v>5000000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.55" customHeight="1">
      <c r="A14" s="7" t="s">
        <v>97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2">
        <f t="shared" si="0"/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55" customHeight="1">
      <c r="A15" s="8" t="s">
        <v>100</v>
      </c>
      <c r="B15" s="9">
        <f t="shared" ref="B15:M15" si="1">SUM(B9:B14)</f>
        <v>12850000</v>
      </c>
      <c r="C15" s="9">
        <f t="shared" si="1"/>
        <v>13150000</v>
      </c>
      <c r="D15" s="9">
        <f t="shared" si="1"/>
        <v>18600000</v>
      </c>
      <c r="E15" s="9">
        <f t="shared" si="1"/>
        <v>13850000</v>
      </c>
      <c r="F15" s="9">
        <f t="shared" si="1"/>
        <v>14300000</v>
      </c>
      <c r="G15" s="9">
        <f t="shared" si="1"/>
        <v>14800000</v>
      </c>
      <c r="H15" s="9">
        <f t="shared" si="1"/>
        <v>15250000</v>
      </c>
      <c r="I15" s="9">
        <f t="shared" si="1"/>
        <v>15600000</v>
      </c>
      <c r="J15" s="9">
        <f t="shared" si="1"/>
        <v>16150000</v>
      </c>
      <c r="K15" s="9">
        <f t="shared" si="1"/>
        <v>16850000</v>
      </c>
      <c r="L15" s="9">
        <f t="shared" si="1"/>
        <v>18300000</v>
      </c>
      <c r="M15" s="9">
        <f t="shared" si="1"/>
        <v>21600000</v>
      </c>
      <c r="N15" s="9">
        <f t="shared" si="0"/>
        <v>191300000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55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55" customHeight="1">
      <c r="A17" s="17" t="s">
        <v>212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55" customHeight="1">
      <c r="A18" s="7" t="s">
        <v>103</v>
      </c>
      <c r="B18" s="6">
        <v>5600000</v>
      </c>
      <c r="C18" s="6">
        <v>5700000</v>
      </c>
      <c r="D18" s="6">
        <v>5800000</v>
      </c>
      <c r="E18" s="6">
        <v>6000000</v>
      </c>
      <c r="F18" s="6">
        <v>6100000</v>
      </c>
      <c r="G18" s="6">
        <v>6300000</v>
      </c>
      <c r="H18" s="6">
        <v>6500000</v>
      </c>
      <c r="I18" s="6">
        <v>6700000</v>
      </c>
      <c r="J18" s="6">
        <v>6900000</v>
      </c>
      <c r="K18" s="6">
        <v>7200000</v>
      </c>
      <c r="L18" s="6">
        <v>8000000</v>
      </c>
      <c r="M18" s="6">
        <v>9800000</v>
      </c>
      <c r="N18" s="2">
        <f t="shared" ref="N18:N30" si="2">SUM(B18:M18)</f>
        <v>80600000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55" customHeight="1">
      <c r="A19" s="7" t="s">
        <v>106</v>
      </c>
      <c r="B19" s="6">
        <v>3200000</v>
      </c>
      <c r="C19" s="6">
        <v>3200000</v>
      </c>
      <c r="D19" s="6">
        <v>3200000</v>
      </c>
      <c r="E19" s="6">
        <v>3200000</v>
      </c>
      <c r="F19" s="6">
        <v>3200000</v>
      </c>
      <c r="G19" s="6">
        <v>3200000</v>
      </c>
      <c r="H19" s="6">
        <v>3200000</v>
      </c>
      <c r="I19" s="6">
        <v>3200000</v>
      </c>
      <c r="J19" s="6">
        <v>3200000</v>
      </c>
      <c r="K19" s="6">
        <v>3200000</v>
      </c>
      <c r="L19" s="6">
        <v>3200000</v>
      </c>
      <c r="M19" s="6">
        <v>3800000</v>
      </c>
      <c r="N19" s="2">
        <f t="shared" si="2"/>
        <v>39000000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55" customHeight="1">
      <c r="A20" s="7" t="s">
        <v>109</v>
      </c>
      <c r="B20" s="6">
        <v>1500000</v>
      </c>
      <c r="C20" s="6">
        <v>1500000</v>
      </c>
      <c r="D20" s="6">
        <v>1500000</v>
      </c>
      <c r="E20" s="6">
        <v>1500000</v>
      </c>
      <c r="F20" s="6">
        <v>1500000</v>
      </c>
      <c r="G20" s="6">
        <v>1500000</v>
      </c>
      <c r="H20" s="6">
        <v>1500000</v>
      </c>
      <c r="I20" s="6">
        <v>1500000</v>
      </c>
      <c r="J20" s="6">
        <v>1500000</v>
      </c>
      <c r="K20" s="6">
        <v>1500000</v>
      </c>
      <c r="L20" s="6">
        <v>1500000</v>
      </c>
      <c r="M20" s="6">
        <v>1500000</v>
      </c>
      <c r="N20" s="2">
        <f t="shared" si="2"/>
        <v>18000000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55" customHeight="1">
      <c r="A21" s="7" t="s">
        <v>112</v>
      </c>
      <c r="B21" s="6">
        <v>450000</v>
      </c>
      <c r="C21" s="6">
        <v>450000</v>
      </c>
      <c r="D21" s="6">
        <v>470000</v>
      </c>
      <c r="E21" s="6">
        <v>470000</v>
      </c>
      <c r="F21" s="6">
        <v>480000</v>
      </c>
      <c r="G21" s="6">
        <v>500000</v>
      </c>
      <c r="H21" s="6">
        <v>520000</v>
      </c>
      <c r="I21" s="6">
        <v>520000</v>
      </c>
      <c r="J21" s="6">
        <v>530000</v>
      </c>
      <c r="K21" s="6">
        <v>540000</v>
      </c>
      <c r="L21" s="6">
        <v>560000</v>
      </c>
      <c r="M21" s="6">
        <v>600000</v>
      </c>
      <c r="N21" s="2">
        <f t="shared" si="2"/>
        <v>6090000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55" customHeight="1">
      <c r="A22" s="7" t="s">
        <v>115</v>
      </c>
      <c r="B22" s="6">
        <v>350000</v>
      </c>
      <c r="C22" s="6">
        <v>350000</v>
      </c>
      <c r="D22" s="6">
        <v>400000</v>
      </c>
      <c r="E22" s="6">
        <v>400000</v>
      </c>
      <c r="F22" s="6">
        <v>450000</v>
      </c>
      <c r="G22" s="6">
        <v>500000</v>
      </c>
      <c r="H22" s="6">
        <v>500000</v>
      </c>
      <c r="I22" s="6">
        <v>550000</v>
      </c>
      <c r="J22" s="6">
        <v>600000</v>
      </c>
      <c r="K22" s="6">
        <v>650000</v>
      </c>
      <c r="L22" s="6">
        <v>800000</v>
      </c>
      <c r="M22" s="6">
        <v>1100000</v>
      </c>
      <c r="N22" s="2">
        <f t="shared" si="2"/>
        <v>6650000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55" customHeight="1">
      <c r="A23" s="7" t="s">
        <v>118</v>
      </c>
      <c r="B23" s="6">
        <v>500000</v>
      </c>
      <c r="C23" s="6">
        <v>500000</v>
      </c>
      <c r="D23" s="6">
        <v>520000</v>
      </c>
      <c r="E23" s="6">
        <v>520000</v>
      </c>
      <c r="F23" s="6">
        <v>550000</v>
      </c>
      <c r="G23" s="6">
        <v>580000</v>
      </c>
      <c r="H23" s="6">
        <v>600000</v>
      </c>
      <c r="I23" s="6">
        <v>620000</v>
      </c>
      <c r="J23" s="6">
        <v>650000</v>
      </c>
      <c r="K23" s="6">
        <v>680000</v>
      </c>
      <c r="L23" s="6">
        <v>750000</v>
      </c>
      <c r="M23" s="6">
        <v>900000</v>
      </c>
      <c r="N23" s="2">
        <f t="shared" si="2"/>
        <v>7370000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55" customHeight="1">
      <c r="A24" s="7" t="s">
        <v>121</v>
      </c>
      <c r="B24" s="6">
        <v>0</v>
      </c>
      <c r="C24" s="6">
        <v>0</v>
      </c>
      <c r="D24" s="6">
        <v>0</v>
      </c>
      <c r="E24" s="6">
        <v>1200000</v>
      </c>
      <c r="F24" s="6">
        <v>0</v>
      </c>
      <c r="G24" s="6">
        <v>0</v>
      </c>
      <c r="H24" s="6">
        <v>1200000</v>
      </c>
      <c r="I24" s="6">
        <v>0</v>
      </c>
      <c r="J24" s="6">
        <v>0</v>
      </c>
      <c r="K24" s="6">
        <v>1200000</v>
      </c>
      <c r="L24" s="6">
        <v>0</v>
      </c>
      <c r="M24" s="6">
        <v>0</v>
      </c>
      <c r="N24" s="2">
        <f t="shared" si="2"/>
        <v>3600000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55" customHeight="1">
      <c r="A25" s="7" t="s">
        <v>124</v>
      </c>
      <c r="B25" s="6">
        <v>150000</v>
      </c>
      <c r="C25" s="6">
        <v>150000</v>
      </c>
      <c r="D25" s="6">
        <v>200000</v>
      </c>
      <c r="E25" s="6">
        <v>150000</v>
      </c>
      <c r="F25" s="6">
        <v>150000</v>
      </c>
      <c r="G25" s="6">
        <v>250000</v>
      </c>
      <c r="H25" s="6">
        <v>150000</v>
      </c>
      <c r="I25" s="6">
        <v>150000</v>
      </c>
      <c r="J25" s="6">
        <v>200000</v>
      </c>
      <c r="K25" s="6">
        <v>150000</v>
      </c>
      <c r="L25" s="6">
        <v>200000</v>
      </c>
      <c r="M25" s="6">
        <v>300000</v>
      </c>
      <c r="N25" s="2">
        <f t="shared" si="2"/>
        <v>2200000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55" customHeight="1">
      <c r="A26" s="7" t="s">
        <v>127</v>
      </c>
      <c r="B26" s="6">
        <v>180000</v>
      </c>
      <c r="C26" s="6">
        <v>180000</v>
      </c>
      <c r="D26" s="6">
        <v>200000</v>
      </c>
      <c r="E26" s="6">
        <v>220000</v>
      </c>
      <c r="F26" s="6">
        <v>220000</v>
      </c>
      <c r="G26" s="6">
        <v>230000</v>
      </c>
      <c r="H26" s="6">
        <v>240000</v>
      </c>
      <c r="I26" s="6">
        <v>250000</v>
      </c>
      <c r="J26" s="6">
        <v>260000</v>
      </c>
      <c r="K26" s="6">
        <v>280000</v>
      </c>
      <c r="L26" s="6">
        <v>300000</v>
      </c>
      <c r="M26" s="6">
        <v>350000</v>
      </c>
      <c r="N26" s="2">
        <f t="shared" si="2"/>
        <v>2910000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55" customHeight="1">
      <c r="A27" s="7" t="s">
        <v>130</v>
      </c>
      <c r="B27" s="6">
        <v>0</v>
      </c>
      <c r="C27" s="6">
        <v>0</v>
      </c>
      <c r="D27" s="6">
        <v>0</v>
      </c>
      <c r="E27" s="6">
        <v>550000</v>
      </c>
      <c r="F27" s="6">
        <v>550000</v>
      </c>
      <c r="G27" s="6">
        <v>550000</v>
      </c>
      <c r="H27" s="6">
        <v>550000</v>
      </c>
      <c r="I27" s="6">
        <v>550000</v>
      </c>
      <c r="J27" s="6">
        <v>550000</v>
      </c>
      <c r="K27" s="6">
        <v>550000</v>
      </c>
      <c r="L27" s="6">
        <v>550000</v>
      </c>
      <c r="M27" s="6">
        <v>550000</v>
      </c>
      <c r="N27" s="2">
        <f t="shared" si="2"/>
        <v>4950000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55" customHeight="1">
      <c r="A28" s="7" t="s">
        <v>133</v>
      </c>
      <c r="B28" s="6">
        <v>0</v>
      </c>
      <c r="C28" s="6">
        <v>0</v>
      </c>
      <c r="D28" s="6">
        <v>4200000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2">
        <f t="shared" si="2"/>
        <v>4200000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55" customHeight="1">
      <c r="A29" s="7" t="s">
        <v>136</v>
      </c>
      <c r="B29" s="6">
        <v>200000</v>
      </c>
      <c r="C29" s="6">
        <v>250000</v>
      </c>
      <c r="D29" s="6">
        <v>200000</v>
      </c>
      <c r="E29" s="6">
        <v>250000</v>
      </c>
      <c r="F29" s="6">
        <v>200000</v>
      </c>
      <c r="G29" s="6">
        <v>250000</v>
      </c>
      <c r="H29" s="6">
        <v>200000</v>
      </c>
      <c r="I29" s="6">
        <v>250000</v>
      </c>
      <c r="J29" s="6">
        <v>200000</v>
      </c>
      <c r="K29" s="6">
        <v>250000</v>
      </c>
      <c r="L29" s="6">
        <v>300000</v>
      </c>
      <c r="M29" s="6">
        <v>350000</v>
      </c>
      <c r="N29" s="2">
        <f t="shared" si="2"/>
        <v>2900000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55" customHeight="1">
      <c r="A30" s="8" t="s">
        <v>138</v>
      </c>
      <c r="B30" s="9">
        <f t="shared" ref="B30:M30" si="3">SUM(B18:B29)</f>
        <v>12130000</v>
      </c>
      <c r="C30" s="9">
        <f t="shared" si="3"/>
        <v>12280000</v>
      </c>
      <c r="D30" s="9">
        <f t="shared" si="3"/>
        <v>16690000</v>
      </c>
      <c r="E30" s="9">
        <f t="shared" si="3"/>
        <v>14460000</v>
      </c>
      <c r="F30" s="9">
        <f t="shared" si="3"/>
        <v>13400000</v>
      </c>
      <c r="G30" s="9">
        <f t="shared" si="3"/>
        <v>13860000</v>
      </c>
      <c r="H30" s="9">
        <f t="shared" si="3"/>
        <v>15160000</v>
      </c>
      <c r="I30" s="9">
        <f t="shared" si="3"/>
        <v>14290000</v>
      </c>
      <c r="J30" s="9">
        <f t="shared" si="3"/>
        <v>14590000</v>
      </c>
      <c r="K30" s="9">
        <f t="shared" si="3"/>
        <v>16200000</v>
      </c>
      <c r="L30" s="9">
        <f t="shared" si="3"/>
        <v>16160000</v>
      </c>
      <c r="M30" s="9">
        <f t="shared" si="3"/>
        <v>19250000</v>
      </c>
      <c r="N30" s="9">
        <f t="shared" si="2"/>
        <v>178470000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5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55" customHeight="1">
      <c r="A32" s="10" t="s">
        <v>140</v>
      </c>
      <c r="B32" s="3">
        <f t="shared" ref="B32:M32" si="4">B15-B30</f>
        <v>720000</v>
      </c>
      <c r="C32" s="3">
        <f t="shared" si="4"/>
        <v>870000</v>
      </c>
      <c r="D32" s="3">
        <f t="shared" si="4"/>
        <v>1910000</v>
      </c>
      <c r="E32" s="3">
        <f t="shared" si="4"/>
        <v>-610000</v>
      </c>
      <c r="F32" s="3">
        <f t="shared" si="4"/>
        <v>900000</v>
      </c>
      <c r="G32" s="3">
        <f t="shared" si="4"/>
        <v>940000</v>
      </c>
      <c r="H32" s="3">
        <f t="shared" si="4"/>
        <v>90000</v>
      </c>
      <c r="I32" s="3">
        <f t="shared" si="4"/>
        <v>1310000</v>
      </c>
      <c r="J32" s="3">
        <f t="shared" si="4"/>
        <v>1560000</v>
      </c>
      <c r="K32" s="3">
        <f t="shared" si="4"/>
        <v>650000</v>
      </c>
      <c r="L32" s="3">
        <f t="shared" si="4"/>
        <v>2140000</v>
      </c>
      <c r="M32" s="3">
        <f t="shared" si="4"/>
        <v>2350000</v>
      </c>
      <c r="N32" s="3">
        <f>SUM(B32:M32)</f>
        <v>12830000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55" customHeight="1">
      <c r="A33" s="10" t="s">
        <v>143</v>
      </c>
      <c r="B33" s="3">
        <f>$H$4</f>
        <v>4000000</v>
      </c>
      <c r="C33" s="3">
        <f t="shared" ref="C33:M33" si="5">B34</f>
        <v>4720000</v>
      </c>
      <c r="D33" s="3">
        <f t="shared" si="5"/>
        <v>5590000</v>
      </c>
      <c r="E33" s="3">
        <f t="shared" si="5"/>
        <v>7500000</v>
      </c>
      <c r="F33" s="3">
        <f t="shared" si="5"/>
        <v>6890000</v>
      </c>
      <c r="G33" s="3">
        <f t="shared" si="5"/>
        <v>7790000</v>
      </c>
      <c r="H33" s="3">
        <f t="shared" si="5"/>
        <v>8730000</v>
      </c>
      <c r="I33" s="3">
        <f t="shared" si="5"/>
        <v>8820000</v>
      </c>
      <c r="J33" s="3">
        <f t="shared" si="5"/>
        <v>10130000</v>
      </c>
      <c r="K33" s="3">
        <f t="shared" si="5"/>
        <v>11690000</v>
      </c>
      <c r="L33" s="3">
        <f t="shared" si="5"/>
        <v>12340000</v>
      </c>
      <c r="M33" s="3">
        <f t="shared" si="5"/>
        <v>14480000</v>
      </c>
      <c r="N33" s="3">
        <f>B33</f>
        <v>4000000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55" customHeight="1">
      <c r="A34" s="10" t="s">
        <v>146</v>
      </c>
      <c r="B34" s="3">
        <f t="shared" ref="B34:M34" si="6">B33+B32</f>
        <v>4720000</v>
      </c>
      <c r="C34" s="3">
        <f t="shared" si="6"/>
        <v>5590000</v>
      </c>
      <c r="D34" s="3">
        <f t="shared" si="6"/>
        <v>7500000</v>
      </c>
      <c r="E34" s="3">
        <f t="shared" si="6"/>
        <v>6890000</v>
      </c>
      <c r="F34" s="3">
        <f t="shared" si="6"/>
        <v>7790000</v>
      </c>
      <c r="G34" s="3">
        <f t="shared" si="6"/>
        <v>8730000</v>
      </c>
      <c r="H34" s="3">
        <f t="shared" si="6"/>
        <v>8820000</v>
      </c>
      <c r="I34" s="3">
        <f t="shared" si="6"/>
        <v>10130000</v>
      </c>
      <c r="J34" s="3">
        <f t="shared" si="6"/>
        <v>11690000</v>
      </c>
      <c r="K34" s="3">
        <f t="shared" si="6"/>
        <v>12340000</v>
      </c>
      <c r="L34" s="3">
        <f t="shared" si="6"/>
        <v>14480000</v>
      </c>
      <c r="M34" s="3">
        <f t="shared" si="6"/>
        <v>16830000</v>
      </c>
      <c r="N34" s="3">
        <f>M34</f>
        <v>16830000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55" customHeight="1">
      <c r="A35" s="10" t="s">
        <v>152</v>
      </c>
      <c r="B35" s="3">
        <f t="shared" ref="B35:M35" si="7">B34-$K$4</f>
        <v>-280000</v>
      </c>
      <c r="C35" s="3">
        <f t="shared" si="7"/>
        <v>590000</v>
      </c>
      <c r="D35" s="3">
        <f t="shared" si="7"/>
        <v>2500000</v>
      </c>
      <c r="E35" s="3">
        <f t="shared" si="7"/>
        <v>1890000</v>
      </c>
      <c r="F35" s="3">
        <f t="shared" si="7"/>
        <v>2790000</v>
      </c>
      <c r="G35" s="3">
        <f t="shared" si="7"/>
        <v>3730000</v>
      </c>
      <c r="H35" s="3">
        <f t="shared" si="7"/>
        <v>3820000</v>
      </c>
      <c r="I35" s="3">
        <f t="shared" si="7"/>
        <v>5130000</v>
      </c>
      <c r="J35" s="3">
        <f t="shared" si="7"/>
        <v>6690000</v>
      </c>
      <c r="K35" s="3">
        <f t="shared" si="7"/>
        <v>7340000</v>
      </c>
      <c r="L35" s="3">
        <f t="shared" si="7"/>
        <v>9480000</v>
      </c>
      <c r="M35" s="3">
        <f t="shared" si="7"/>
        <v>11830000</v>
      </c>
      <c r="N35" s="3">
        <f>MIN(B35:M35)</f>
        <v>-280000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55" customHeight="1">
      <c r="A36" s="10" t="s">
        <v>155</v>
      </c>
      <c r="B36" s="4" t="str">
        <f t="shared" ref="B36:M36" si="8">IF(B34&lt;0,"Déficit",IF(B35&lt;0,"Bajo reserva","Adecuado"))</f>
        <v>Bajo reserva</v>
      </c>
      <c r="C36" s="4" t="str">
        <f t="shared" si="8"/>
        <v>Adecuado</v>
      </c>
      <c r="D36" s="4" t="str">
        <f t="shared" si="8"/>
        <v>Adecuado</v>
      </c>
      <c r="E36" s="4" t="str">
        <f t="shared" si="8"/>
        <v>Adecuado</v>
      </c>
      <c r="F36" s="4" t="str">
        <f t="shared" si="8"/>
        <v>Adecuado</v>
      </c>
      <c r="G36" s="4" t="str">
        <f t="shared" si="8"/>
        <v>Adecuado</v>
      </c>
      <c r="H36" s="4" t="str">
        <f t="shared" si="8"/>
        <v>Adecuado</v>
      </c>
      <c r="I36" s="4" t="str">
        <f t="shared" si="8"/>
        <v>Adecuado</v>
      </c>
      <c r="J36" s="4" t="str">
        <f t="shared" si="8"/>
        <v>Adecuado</v>
      </c>
      <c r="K36" s="4" t="str">
        <f t="shared" si="8"/>
        <v>Adecuado</v>
      </c>
      <c r="L36" s="4" t="str">
        <f t="shared" si="8"/>
        <v>Adecuado</v>
      </c>
      <c r="M36" s="4" t="str">
        <f t="shared" si="8"/>
        <v>Adecuado</v>
      </c>
      <c r="N36" s="4" t="str">
        <f>IF(COUNTIF(B36:M36,"Déficit")&gt;0,"Revisar déficit",IF(COUNTIF(B36:M36,"Bajo reserva")&gt;0,"Revisar reserva","Adecuado"))</f>
        <v>Revisar reserva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9" t="s">
        <v>213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2.35" customHeight="1">
      <c r="A39" s="20" t="str">
        <f>IF(COUNTIF(B36:M36,"Déficit")&gt;0,"Atención: la proyección presenta "&amp;COUNTIF(B36:M36,"Déficit")&amp;" mes(es) con saldo negativo. Revisa cobros, pagos, inversiones o financiamiento.",IF(COUNTIF(B36:M36,"Bajo reserva")&gt;0,"La caja se mantiene positiva, pero "&amp;COUNTIF(B36:M36,"Bajo reserva")&amp;" mes(es) quedan por debajo de la reserva mínima. Revisa el margen de seguridad.","La proyección mantiene saldo positivo y supera la reserva mínima durante los 12 meses."))</f>
        <v>La caja se mantiene positiva, pero 1 mes(es) quedan por debajo de la reserva mínima. Revisa el margen de seguridad.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2.3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1">
    <mergeCell ref="A5:N5"/>
    <mergeCell ref="A8:N8"/>
    <mergeCell ref="A17:N17"/>
    <mergeCell ref="A38:N38"/>
    <mergeCell ref="A39:N40"/>
    <mergeCell ref="A1:N1"/>
    <mergeCell ref="A2:N2"/>
    <mergeCell ref="B4:C4"/>
    <mergeCell ref="E4:F4"/>
    <mergeCell ref="H4:I4"/>
    <mergeCell ref="K4:M4"/>
  </mergeCells>
  <conditionalFormatting sqref="B32:M35">
    <cfRule type="cellIs" dxfId="4" priority="1" operator="lessThan">
      <formula>0</formula>
    </cfRule>
  </conditionalFormatting>
  <conditionalFormatting sqref="B36:M36">
    <cfRule type="expression" dxfId="3" priority="2">
      <formula>B36="Adecuado"</formula>
    </cfRule>
    <cfRule type="expression" dxfId="2" priority="3">
      <formula>B36="Bajo reserva"</formula>
    </cfRule>
    <cfRule type="expression" dxfId="1" priority="4">
      <formula>B36="Déficit"</formula>
    </cfRule>
  </conditionalFormatting>
  <dataValidations count="3">
    <dataValidation type="whole" showErrorMessage="1" errorTitle="Año no válido" error="Ingresa un año completo entre 2024 y 2100." sqref="E4" xr:uid="{00000000-0002-0000-0200-000000000000}">
      <formula1>2024</formula1>
      <formula2>2100</formula2>
    </dataValidation>
    <dataValidation type="decimal" operator="greaterThanOrEqual" showErrorMessage="1" errorTitle="Monto no válido" error="El monto debe ser un número igual o mayor que cero." sqref="H4 K4" xr:uid="{00000000-0002-0000-0200-000001000000}">
      <formula1>0</formula1>
    </dataValidation>
    <dataValidation type="decimal" operator="greaterThanOrEqual" allowBlank="1" showErrorMessage="1" errorTitle="Monto no válido" error="Escribe un número igual o mayor que cero, sin signo negativo." sqref="B9:M14 B18:M29" xr:uid="{00000000-0002-0000-0200-000003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00"/>
  <sheetViews>
    <sheetView workbookViewId="0">
      <selection activeCell="H16" sqref="H16"/>
    </sheetView>
  </sheetViews>
  <sheetFormatPr baseColWidth="10" defaultColWidth="8.796875" defaultRowHeight="13.8"/>
  <cols>
    <col min="1" max="1" width="28" style="23" customWidth="1"/>
    <col min="2" max="3" width="17" style="23" customWidth="1"/>
    <col min="4" max="7" width="20" style="23" customWidth="1"/>
    <col min="8" max="8" width="18" style="23" customWidth="1"/>
    <col min="9" max="16384" width="8.796875" style="23"/>
  </cols>
  <sheetData>
    <row r="1" spans="1:26" ht="24" customHeight="1">
      <c r="A1" s="37" t="s">
        <v>214</v>
      </c>
      <c r="B1" s="37"/>
      <c r="C1" s="37"/>
      <c r="D1" s="37"/>
      <c r="E1" s="37"/>
      <c r="F1" s="37"/>
      <c r="G1" s="37"/>
      <c r="H1" s="37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4">
      <c r="A2" s="38" t="s">
        <v>215</v>
      </c>
      <c r="B2" s="38"/>
      <c r="C2" s="38"/>
      <c r="D2" s="38"/>
      <c r="E2" s="38"/>
      <c r="F2" s="38"/>
      <c r="G2" s="38"/>
      <c r="H2" s="38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4">
      <c r="A3" s="39"/>
      <c r="B3" s="39"/>
      <c r="C3" s="39"/>
      <c r="D3" s="39"/>
      <c r="E3" s="39"/>
      <c r="F3" s="39"/>
      <c r="G3" s="39"/>
      <c r="H3" s="39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4.4">
      <c r="A4" s="40" t="s">
        <v>216</v>
      </c>
      <c r="B4" s="40"/>
      <c r="C4" s="40"/>
      <c r="D4" s="39"/>
      <c r="E4" s="40" t="s">
        <v>217</v>
      </c>
      <c r="F4" s="40"/>
      <c r="G4" s="40"/>
      <c r="H4" s="40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1.6" customHeight="1">
      <c r="A5" s="41" t="s">
        <v>218</v>
      </c>
      <c r="B5" s="42">
        <f>'Proyección 12M'!N15</f>
        <v>191300000</v>
      </c>
      <c r="C5" s="43"/>
      <c r="D5" s="39"/>
      <c r="E5" s="44" t="s">
        <v>219</v>
      </c>
      <c r="F5" s="44"/>
      <c r="G5" s="44"/>
      <c r="H5" s="44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1.6" customHeight="1">
      <c r="A6" s="41" t="s">
        <v>220</v>
      </c>
      <c r="B6" s="42">
        <f>'Proyección 12M'!N30</f>
        <v>178470000</v>
      </c>
      <c r="C6" s="43"/>
      <c r="D6" s="39"/>
      <c r="E6" s="44" t="s">
        <v>221</v>
      </c>
      <c r="F6" s="44"/>
      <c r="G6" s="44"/>
      <c r="H6" s="44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1.6" customHeight="1">
      <c r="A7" s="41" t="s">
        <v>222</v>
      </c>
      <c r="B7" s="42">
        <f>'Proyección 12M'!N32</f>
        <v>12830000</v>
      </c>
      <c r="C7" s="43"/>
      <c r="D7" s="39"/>
      <c r="E7" s="44" t="s">
        <v>223</v>
      </c>
      <c r="F7" s="44"/>
      <c r="G7" s="44"/>
      <c r="H7" s="44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.6" customHeight="1">
      <c r="A8" s="41" t="s">
        <v>224</v>
      </c>
      <c r="B8" s="42">
        <f>'Proyección 12M'!N34</f>
        <v>16830000</v>
      </c>
      <c r="C8" s="43"/>
      <c r="D8" s="39"/>
      <c r="E8" s="44" t="s">
        <v>225</v>
      </c>
      <c r="F8" s="44"/>
      <c r="G8" s="44"/>
      <c r="H8" s="44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1.6" customHeight="1">
      <c r="A9" s="41" t="s">
        <v>182</v>
      </c>
      <c r="B9" s="42">
        <f>MIN('Proyección 12M'!B34:M34)</f>
        <v>4720000</v>
      </c>
      <c r="C9" s="43"/>
      <c r="D9" s="39"/>
      <c r="E9" s="44" t="s">
        <v>226</v>
      </c>
      <c r="F9" s="44"/>
      <c r="G9" s="44"/>
      <c r="H9" s="44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1.6" customHeight="1">
      <c r="A10" s="41" t="s">
        <v>227</v>
      </c>
      <c r="B10" s="45" t="str">
        <f>INDEX('Proyección 12M'!B7:M7,1,MATCH(MIN('Proyección 12M'!B34:M34),'Proyección 12M'!B34:M34,0))</f>
        <v>Ene</v>
      </c>
      <c r="C10" s="43"/>
      <c r="D10" s="39"/>
      <c r="E10" s="44" t="s">
        <v>228</v>
      </c>
      <c r="F10" s="44"/>
      <c r="G10" s="44"/>
      <c r="H10" s="44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1.6" customHeight="1">
      <c r="A11" s="41" t="s">
        <v>185</v>
      </c>
      <c r="B11" s="46">
        <f>COUNTIF('Proyección 12M'!B35:M35,"&lt;0")</f>
        <v>1</v>
      </c>
      <c r="C11" s="43"/>
      <c r="D11" s="39"/>
      <c r="E11" s="44" t="s">
        <v>229</v>
      </c>
      <c r="F11" s="44"/>
      <c r="G11" s="44"/>
      <c r="H11" s="44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1.6" customHeight="1">
      <c r="A12" s="41" t="s">
        <v>188</v>
      </c>
      <c r="B12" s="46">
        <f>COUNTIF('Proyección 12M'!B34:M34,"&lt;0")</f>
        <v>0</v>
      </c>
      <c r="C12" s="43"/>
      <c r="D12" s="39"/>
      <c r="E12" s="44" t="s">
        <v>230</v>
      </c>
      <c r="F12" s="44"/>
      <c r="G12" s="44"/>
      <c r="H12" s="44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4.4">
      <c r="A13" s="39"/>
      <c r="B13" s="39"/>
      <c r="C13" s="39"/>
      <c r="D13" s="39"/>
      <c r="E13" s="39"/>
      <c r="F13" s="39"/>
      <c r="G13" s="39"/>
      <c r="H13" s="39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7.6">
      <c r="A14" s="47" t="s">
        <v>231</v>
      </c>
      <c r="B14" s="47" t="s">
        <v>232</v>
      </c>
      <c r="C14" s="47" t="s">
        <v>233</v>
      </c>
      <c r="D14" s="47" t="s">
        <v>234</v>
      </c>
      <c r="E14" s="47" t="s">
        <v>235</v>
      </c>
      <c r="F14" s="47" t="s">
        <v>140</v>
      </c>
      <c r="G14" s="47" t="s">
        <v>236</v>
      </c>
      <c r="H14" s="39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4.4">
      <c r="A15" s="48" t="s">
        <v>237</v>
      </c>
      <c r="B15" s="49">
        <v>-0.1</v>
      </c>
      <c r="C15" s="49">
        <v>-0.05</v>
      </c>
      <c r="D15" s="50">
        <f>(SUM('Proyección 12M'!N9:N11)*(1+B15))+SUM('Proyección 12M'!N12:N14)</f>
        <v>172670000</v>
      </c>
      <c r="E15" s="50">
        <f>(SUM('Proyección 12M'!N18,'Proyección 12M'!N22,'Proyección 12M'!N23)*(1+C15))+(SUM('Proyección 12M'!N19:N21)+SUM('Proyección 12M'!N24:N29))</f>
        <v>173739000</v>
      </c>
      <c r="F15" s="50">
        <f>D15-E15</f>
        <v>-1069000</v>
      </c>
      <c r="G15" s="50">
        <f>'Proyección 12M'!$H$4+F15</f>
        <v>2931000</v>
      </c>
      <c r="H15" s="39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4.4">
      <c r="A16" s="48" t="s">
        <v>238</v>
      </c>
      <c r="B16" s="49">
        <v>0</v>
      </c>
      <c r="C16" s="49">
        <v>0</v>
      </c>
      <c r="D16" s="50">
        <f>(SUM('Proyección 12M'!N9:N11)*(1+B16))+SUM('Proyección 12M'!N12:N14)</f>
        <v>191300000</v>
      </c>
      <c r="E16" s="50">
        <f>(SUM('Proyección 12M'!N18,'Proyección 12M'!N22,'Proyección 12M'!N23)*(1+C16))+(SUM('Proyección 12M'!N19:N21)+SUM('Proyección 12M'!N24:N29))</f>
        <v>178470000</v>
      </c>
      <c r="F16" s="50">
        <f>D16-E16</f>
        <v>12830000</v>
      </c>
      <c r="G16" s="50">
        <f>'Proyección 12M'!$H$4+F16</f>
        <v>16830000</v>
      </c>
      <c r="H16" s="39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4.4">
      <c r="A17" s="48" t="s">
        <v>239</v>
      </c>
      <c r="B17" s="49">
        <v>0.1</v>
      </c>
      <c r="C17" s="49">
        <v>7.0000000000000007E-2</v>
      </c>
      <c r="D17" s="50">
        <f>(SUM('Proyección 12M'!N9:N11)*(1+B17))+SUM('Proyección 12M'!N12:N14)</f>
        <v>209930000.00000003</v>
      </c>
      <c r="E17" s="50">
        <f>(SUM('Proyección 12M'!N18,'Proyección 12M'!N22,'Proyección 12M'!N23)*(1+C17))+(SUM('Proyección 12M'!N19:N21)+SUM('Proyección 12M'!N24:N29))</f>
        <v>185093400</v>
      </c>
      <c r="F17" s="50">
        <f>D17-E17</f>
        <v>24836600.00000003</v>
      </c>
      <c r="G17" s="50">
        <f>'Proyección 12M'!$H$4+F17</f>
        <v>28836600.00000003</v>
      </c>
      <c r="H17" s="39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4.4">
      <c r="A18" s="39"/>
      <c r="B18" s="39"/>
      <c r="C18" s="39"/>
      <c r="D18" s="39"/>
      <c r="E18" s="39"/>
      <c r="F18" s="39"/>
      <c r="G18" s="39"/>
      <c r="H18" s="39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4.4">
      <c r="A19" s="40" t="s">
        <v>240</v>
      </c>
      <c r="B19" s="40"/>
      <c r="C19" s="40"/>
      <c r="D19" s="40"/>
      <c r="E19" s="40"/>
      <c r="F19" s="40"/>
      <c r="G19" s="40"/>
      <c r="H19" s="4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4.4">
      <c r="A20" s="51" t="s">
        <v>241</v>
      </c>
      <c r="B20" s="51"/>
      <c r="C20" s="51"/>
      <c r="D20" s="51"/>
      <c r="E20" s="51"/>
      <c r="F20" s="51"/>
      <c r="G20" s="51"/>
      <c r="H20" s="5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4.4">
      <c r="A21" s="51"/>
      <c r="B21" s="51"/>
      <c r="C21" s="51"/>
      <c r="D21" s="51"/>
      <c r="E21" s="51"/>
      <c r="F21" s="51"/>
      <c r="G21" s="51"/>
      <c r="H21" s="5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4.4">
      <c r="A22" s="51"/>
      <c r="B22" s="51"/>
      <c r="C22" s="51"/>
      <c r="D22" s="51"/>
      <c r="E22" s="51"/>
      <c r="F22" s="51"/>
      <c r="G22" s="51"/>
      <c r="H22" s="5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4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4.4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4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4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4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4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4.4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4.4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4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4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4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4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4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4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4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4.4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4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4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4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4.4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4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4.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4.4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4.4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4.4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.4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4.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4.4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4.4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4.4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4.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4.4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4.4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4.4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4.4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4.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4.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4.4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4.4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4.4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4.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4.4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4.4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4.4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4.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4.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4.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4.4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4.4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4.4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4.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4.4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4.4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4.4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4.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4.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4.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4.4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4.4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4.4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4.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4.4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4.4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4.4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4.4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4.4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4.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4.4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4.4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4.4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4.4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4.4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4.4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4.4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4.4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4.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4.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4.4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4.4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4.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4.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4.4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4.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4.4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4.4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4.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4.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4.4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4.4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4.4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4.4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4.4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4.4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4.4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4.4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4.4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4.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4.4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4.4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4.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4.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4.4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4.4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4.4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4.4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4.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4.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4.4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4.4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4.4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4.4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4.4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4.4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4.4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4.4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4.4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4.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4.4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4.4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4.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4.4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4.4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4.4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4.4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4.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4.4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4.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4.4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4.4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4.4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4.4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4.4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4.4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4.4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4.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4.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4.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4.4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4.4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4.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4.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4.4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4.4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4.4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4.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4.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4.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4.4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4.4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4.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4.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4.4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4.4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4.4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4.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4.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4.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4.4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4.4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4.4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4.4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4.4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4.4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4.4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4.4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4.4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4.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4.4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4.4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4.4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4.4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4.4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4.4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</sheetData>
  <sheetProtection algorithmName="SHA-512" hashValue="WG0ZxXeZ5GNGMq+MKSbNTUoPqFZWqSzwg3V7RaELU8adkbBD6E1b0atELV13MVBhX8QBUZ1c5epoDUqmozdhYA==" saltValue="HZNvyBDnr0oKphxZeI8Weg==" spinCount="100000" sheet="1" objects="1" scenarios="1" formatCells="0" formatColumns="0" formatRows="0" insertColumns="0" sort="0" autoFilter="0" pivotTables="0"/>
  <mergeCells count="22">
    <mergeCell ref="A19:H19"/>
    <mergeCell ref="A20:H22"/>
    <mergeCell ref="B11:C11"/>
    <mergeCell ref="B12:C12"/>
    <mergeCell ref="E5:H5"/>
    <mergeCell ref="E6:H6"/>
    <mergeCell ref="E7:H7"/>
    <mergeCell ref="E8:H8"/>
    <mergeCell ref="E9:H9"/>
    <mergeCell ref="E10:H10"/>
    <mergeCell ref="E11:H11"/>
    <mergeCell ref="E12:H12"/>
    <mergeCell ref="B6:C6"/>
    <mergeCell ref="B7:C7"/>
    <mergeCell ref="B8:C8"/>
    <mergeCell ref="B9:C9"/>
    <mergeCell ref="B10:C10"/>
    <mergeCell ref="A1:H1"/>
    <mergeCell ref="A2:H2"/>
    <mergeCell ref="A4:C4"/>
    <mergeCell ref="E4:H4"/>
    <mergeCell ref="B5:C5"/>
  </mergeCells>
  <conditionalFormatting sqref="F15:G17">
    <cfRule type="cellIs" dxfId="0" priority="1" operator="lessThan">
      <formula>0</formula>
    </cfRule>
  </conditionalFormatting>
  <dataValidations count="1">
    <dataValidation type="decimal" showErrorMessage="1" errorTitle="Porcentaje no válido" error="El ajuste debe estar entre -50% y 100%." sqref="B15:C17" xr:uid="{00000000-0002-0000-0300-000000000000}">
      <formula1>-0.5</formula1>
      <formula2>1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Proyección 12M</vt:lpstr>
      <vt:lpstr>Resumen y escenarios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2026-07-15T23:46:28Z</dcterms:modified>
</cp:coreProperties>
</file>