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F9BDBAE6-5929-4955-A1EF-24DC070010AA}" xr6:coauthVersionLast="47" xr6:coauthVersionMax="47" xr10:uidLastSave="{00000000-0000-0000-0000-000000000000}"/>
  <bookViews>
    <workbookView xWindow="28680" yWindow="-120" windowWidth="29040" windowHeight="15720" activeTab="4" xr2:uid="{00000000-000D-0000-FFFF-FFFF00000000}"/>
  </bookViews>
  <sheets>
    <sheet name="01 Instrucciones" sheetId="1" r:id="rId1"/>
    <sheet name="02 Glosario" sheetId="2" r:id="rId2"/>
    <sheet name="03 Evaluacion JIT" sheetId="3" r:id="rId3"/>
    <sheet name="04 Diseno Piloto" sheetId="4" r:id="rId4"/>
    <sheet name="05 Seguimiento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0" i="5" l="1"/>
  <c r="N29" i="5"/>
  <c r="N28" i="5"/>
  <c r="N27" i="5"/>
  <c r="N26" i="5"/>
  <c r="N25" i="5"/>
  <c r="N24" i="5"/>
  <c r="M16" i="5" s="1"/>
  <c r="N23" i="5"/>
  <c r="A13" i="5" s="1"/>
  <c r="H23" i="5"/>
  <c r="D24" i="5" s="1"/>
  <c r="H24" i="5" s="1"/>
  <c r="D23" i="5"/>
  <c r="B23" i="5"/>
  <c r="C23" i="5" s="1"/>
  <c r="B24" i="5" s="1"/>
  <c r="C24" i="5" s="1"/>
  <c r="B25" i="5" s="1"/>
  <c r="C25" i="5" s="1"/>
  <c r="B26" i="5" s="1"/>
  <c r="C26" i="5" s="1"/>
  <c r="B27" i="5" s="1"/>
  <c r="C27" i="5" s="1"/>
  <c r="B28" i="5" s="1"/>
  <c r="C28" i="5" s="1"/>
  <c r="B29" i="5" s="1"/>
  <c r="C29" i="5" s="1"/>
  <c r="B30" i="5" s="1"/>
  <c r="C30" i="5" s="1"/>
  <c r="G16" i="5"/>
  <c r="D16" i="5"/>
  <c r="J13" i="5"/>
  <c r="G13" i="5"/>
  <c r="D13" i="5"/>
  <c r="M9" i="5"/>
  <c r="J9" i="5"/>
  <c r="F9" i="5"/>
  <c r="B9" i="5"/>
  <c r="J8" i="5"/>
  <c r="M7" i="5"/>
  <c r="J7" i="5"/>
  <c r="B7" i="5"/>
  <c r="F15" i="4"/>
  <c r="F11" i="4"/>
  <c r="M8" i="5" s="1"/>
  <c r="B8" i="4"/>
  <c r="B8" i="5" s="1"/>
  <c r="F7" i="4"/>
  <c r="F7" i="5" s="1"/>
  <c r="B7" i="4"/>
  <c r="C23" i="3"/>
  <c r="G23" i="3" s="1"/>
  <c r="E20" i="3"/>
  <c r="E19" i="3"/>
  <c r="E18" i="3"/>
  <c r="E17" i="3"/>
  <c r="E16" i="3"/>
  <c r="E15" i="3"/>
  <c r="E14" i="3"/>
  <c r="E13" i="3"/>
  <c r="I24" i="5" l="1"/>
  <c r="D25" i="5"/>
  <c r="H25" i="5" s="1"/>
  <c r="F8" i="4"/>
  <c r="C24" i="3"/>
  <c r="I23" i="5"/>
  <c r="C30" i="4" l="1"/>
  <c r="C31" i="4" s="1"/>
  <c r="F8" i="5"/>
  <c r="D26" i="5"/>
  <c r="H26" i="5" s="1"/>
  <c r="I25" i="5"/>
  <c r="I26" i="5" l="1"/>
  <c r="D27" i="5"/>
  <c r="H27" i="5" s="1"/>
  <c r="D28" i="5" l="1"/>
  <c r="H28" i="5" s="1"/>
  <c r="I27" i="5"/>
  <c r="I28" i="5" l="1"/>
  <c r="D29" i="5"/>
  <c r="H29" i="5" s="1"/>
  <c r="D30" i="5" l="1"/>
  <c r="H30" i="5" s="1"/>
  <c r="I30" i="5" s="1"/>
  <c r="A16" i="5" s="1"/>
  <c r="D18" i="5" s="1"/>
  <c r="D19" i="5" s="1"/>
  <c r="I29" i="5"/>
  <c r="J16" i="5"/>
  <c r="M13" i="5" l="1"/>
</calcChain>
</file>

<file path=xl/sharedStrings.xml><?xml version="1.0" encoding="utf-8"?>
<sst xmlns="http://schemas.openxmlformats.org/spreadsheetml/2006/main" count="302" uniqueCount="278">
  <si>
    <t>Plantilla de Just in Time en Logística</t>
  </si>
  <si>
    <t>Herramienta básica–intermedia para evaluar un producto, diseñar un piloto y medir resultados sin complicar la operación.</t>
  </si>
  <si>
    <t>Usa el ejemplo de tomate saladette para entender la lógica. Después reemplaza únicamente las celdas azul claro con los datos de un solo producto o insumo.</t>
  </si>
  <si>
    <t>Cómo usar la plantilla</t>
  </si>
  <si>
    <t>Paso</t>
  </si>
  <si>
    <t>Qué hacer</t>
  </si>
  <si>
    <t>Resultado esperado</t>
  </si>
  <si>
    <t>1</t>
  </si>
  <si>
    <t>Revisa el ejemplo completo</t>
  </si>
  <si>
    <t>Recorre las hojas 03 a 05. El mismo producto, proveedor y piloto se usan para mostrar cómo se conectan los datos.</t>
  </si>
  <si>
    <t>2</t>
  </si>
  <si>
    <t>Haz una copia antes de editar</t>
  </si>
  <si>
    <t>Conserva una versión limpia del archivo. Trabaja con un solo SKU o insumo por copia.</t>
  </si>
  <si>
    <t>3</t>
  </si>
  <si>
    <t>Completa la evaluación</t>
  </si>
  <si>
    <t>En “03 Evaluación JIT”, cambia solo las celdas azul claro. El resultado aparece únicamente cuando completas los ocho criterios.</t>
  </si>
  <si>
    <t>4</t>
  </si>
  <si>
    <t>Diseña el piloto</t>
  </si>
  <si>
    <t>En “04 Diseño Piloto”, define fechas, protección, objetivo de merma, responsable, contingencia y controles de arranque.</t>
  </si>
  <si>
    <t>5</t>
  </si>
  <si>
    <t>Registra ocho semanas</t>
  </si>
  <si>
    <t>En “05 Seguimiento”, captura entregas, consumo, merma, quiebres y compras urgentes. Las celdas grises se calculan automáticamente.</t>
  </si>
  <si>
    <t>6</t>
  </si>
  <si>
    <t>Toma una decisión</t>
  </si>
  <si>
    <t>Al finalizar, revisa proveedor, faltantes, compras urgentes, protección y merma antes de mantener, ajustar o detener el piloto.</t>
  </si>
  <si>
    <t>Cómo identificar las celdas</t>
  </si>
  <si>
    <t>Tipo de celda</t>
  </si>
  <si>
    <t>Cómo identificarla</t>
  </si>
  <si>
    <t>Captura de datos</t>
  </si>
  <si>
    <t>Fondo azul claro</t>
  </si>
  <si>
    <t>Reemplaza el ejemplo por tus datos. Incluye textos, fechas, números, porcentajes y listas desplegables.</t>
  </si>
  <si>
    <t>Cálculo automático</t>
  </si>
  <si>
    <t>Fondo gris claro</t>
  </si>
  <si>
    <t>No escribas encima. Estas celdas contienen fórmulas y cuentan con control para reducir cambios accidentales.</t>
  </si>
  <si>
    <t>Alerta o resultado</t>
  </si>
  <si>
    <t>Verde, ámbar o rojo</t>
  </si>
  <si>
    <t>Lee el mensaje y ajusta el piloto antes de reducir más inventario o ampliar el modelo.</t>
  </si>
  <si>
    <t>Controles incorporados en esta versión</t>
  </si>
  <si>
    <t>Control</t>
  </si>
  <si>
    <t>Qué evita</t>
  </si>
  <si>
    <t>Evaluación completa antes de mostrar resultado</t>
  </si>
  <si>
    <t>Evita que una evaluación vacía se interprete como “No apto todavía”.</t>
  </si>
  <si>
    <t>Merma descontada del inventario final</t>
  </si>
  <si>
    <t>El inventario y la cobertura reflejan la cantidad realmente disponible.</t>
  </si>
  <si>
    <t>Alerta por debajo del stock de seguridad</t>
  </si>
  <si>
    <t>Cada semana se marca si el inventario final quedó bajo la protección definida.</t>
  </si>
  <si>
    <t>Decisión con criterios completos</t>
  </si>
  <si>
    <t>Considera cumplimiento, quiebres, compras urgentes, protección y meta de merma.</t>
  </si>
  <si>
    <t>Validaciones de captura</t>
  </si>
  <si>
    <t>Reduce valores negativos, porcentajes imposibles y detecta entregas completas mayores que las programadas.</t>
  </si>
  <si>
    <t>Recomendación: no elimines el stock de seguridad durante el primer piloto. Ajusta la protección solo cuando los datos demuestren que el proveedor y la demanda son suficientemente estables.</t>
  </si>
  <si>
    <t>Infoexperiencia | Plantilla JIT en Logística | Versión básica–intermedia para evaluación, piloto y seguimiento</t>
  </si>
  <si>
    <t>Glosario de la plantilla JIT</t>
  </si>
  <si>
    <t>Consulta esta hoja cuando encuentres un término técnico en la evaluación, el diseño del piloto o el seguimiento semanal.</t>
  </si>
  <si>
    <t>Término</t>
  </si>
  <si>
    <t>Definición simple</t>
  </si>
  <si>
    <t>Cómo se usa en la plantilla</t>
  </si>
  <si>
    <t>Just in Time (JIT)</t>
  </si>
  <si>
    <t>Forma de reponer productos o insumos cerca del momento en que se necesitan.</t>
  </si>
  <si>
    <t>Es el enfoque que evalúas y pruebas con un producto o insumo.</t>
  </si>
  <si>
    <t>SKU</t>
  </si>
  <si>
    <t>Código interno que identifica un producto, presentación o insumo.</t>
  </si>
  <si>
    <t>Permite dejar claro qué producto se está evaluando.</t>
  </si>
  <si>
    <t>Insumo</t>
  </si>
  <si>
    <t>Material o producto que la operación consume para atender, producir o vender.</t>
  </si>
  <si>
    <t>La plantilla funciona con un solo insumo o SKU por archivo.</t>
  </si>
  <si>
    <t>Demanda estable</t>
  </si>
  <si>
    <t>Consumo que sigue un patrón suficiente para anticipar necesidades.</t>
  </si>
  <si>
    <t>Se evalúa como criterio previo al piloto.</t>
  </si>
  <si>
    <t>Lead time</t>
  </si>
  <si>
    <t>Tiempo entre hacer un pedido y recibirlo.</t>
  </si>
  <si>
    <t>Se usa para decidir si el proveedor puede sostener reposiciones frecuentes.</t>
  </si>
  <si>
    <t>Variación del lead time</t>
  </si>
  <si>
    <t>Qué tanto cambia el tiempo real de entrega entre pedidos.</t>
  </si>
  <si>
    <t>Una variación baja reduce el riesgo de faltantes.</t>
  </si>
  <si>
    <t>Cumplimiento del proveedor</t>
  </si>
  <si>
    <t>Porcentaje de pedidos completos y entregados a tiempo.</t>
  </si>
  <si>
    <t>Se registra cada semana y se usa en la decisión final.</t>
  </si>
  <si>
    <t>Frecuencia de reposición</t>
  </si>
  <si>
    <t>Número de entregas o pedidos que puedes realizar en un periodo.</t>
  </si>
  <si>
    <t>Se compara entre la operación actual y el piloto.</t>
  </si>
  <si>
    <t>Stock de seguridad</t>
  </si>
  <si>
    <t>Cantidad adicional que protege contra retrasos o cambios de demanda.</t>
  </si>
  <si>
    <t>Activa alertas cuando el inventario final queda por debajo.</t>
  </si>
  <si>
    <t>MOQ o lote mínimo</t>
  </si>
  <si>
    <t>Cantidad mínima que un proveedor exige comprar por pedido.</t>
  </si>
  <si>
    <t>Ayuda a detectar si el proveedor obliga a sobrecomprar.</t>
  </si>
  <si>
    <t>Producto crítico</t>
  </si>
  <si>
    <t>Producto cuya falta puede detener ventas, operación o servicio.</t>
  </si>
  <si>
    <t>No es recomendable como primer piloto si no hay protección.</t>
  </si>
  <si>
    <t>Sustituto disponible</t>
  </si>
  <si>
    <t>Alternativa que puede usarse si el producto principal no llega.</t>
  </si>
  <si>
    <t>Reduce el impacto de una entrega tardía.</t>
  </si>
  <si>
    <t>Plan de contingencia</t>
  </si>
  <si>
    <t>Acción acordada para responder a un retraso, faltante o incumplimiento.</t>
  </si>
  <si>
    <t>Debe indicar qué hacer, quién decide y cuál es la alternativa.</t>
  </si>
  <si>
    <t>Piloto JIT</t>
  </si>
  <si>
    <t>Prueba controlada antes de extender el método a más productos.</t>
  </si>
  <si>
    <t>La plantilla propone un seguimiento de ocho semanas.</t>
  </si>
  <si>
    <t>Inventario inicial</t>
  </si>
  <si>
    <t>Cantidad disponible al comenzar la semana.</t>
  </si>
  <si>
    <t>La semana 1 se captura en Diseño del piloto; las siguientes se calculan.</t>
  </si>
  <si>
    <t>Inventario final</t>
  </si>
  <si>
    <t>Cantidad disponible después de recibir, consumir y registrar merma.</t>
  </si>
  <si>
    <t>Se calcula como inicial + recibido − consumo − merma.</t>
  </si>
  <si>
    <t>Merma</t>
  </si>
  <si>
    <t>Pérdida por deterioro, vencimiento, daño o desperdicio.</t>
  </si>
  <si>
    <t>Se descuenta del inventario y se compara con la meta semanal.</t>
  </si>
  <si>
    <t>Merma base</t>
  </si>
  <si>
    <t>Merma promedio semanal antes de iniciar el piloto.</t>
  </si>
  <si>
    <t>Sirve para medir si el piloto mejora o empeora el resultado.</t>
  </si>
  <si>
    <t>Meta de merma</t>
  </si>
  <si>
    <t>Nivel máximo de merma semanal que esperas alcanzar durante el piloto.</t>
  </si>
  <si>
    <t>La decisión final revisa si se cumple.</t>
  </si>
  <si>
    <t>Quiebre de stock</t>
  </si>
  <si>
    <t>Momento en que no hay inventario disponible para vender o usar.</t>
  </si>
  <si>
    <t>Se registra en días por semana y se convierte en tasa.</t>
  </si>
  <si>
    <t>Compra urgente</t>
  </si>
  <si>
    <t>Compra no planificada para evitar una interrupción.</t>
  </si>
  <si>
    <t>Se usa para detectar si el piloto está generando improvisación.</t>
  </si>
  <si>
    <t>Días de cobertura</t>
  </si>
  <si>
    <t>Días que el inventario final puede sostener el consumo promedio.</t>
  </si>
  <si>
    <t>Ayuda a ver el nivel de protección disponible.</t>
  </si>
  <si>
    <t>Estado de protección</t>
  </si>
  <si>
    <t>Alerta que indica si el inventario final está sobre o bajo el stock de seguridad.</t>
  </si>
  <si>
    <t>Se calcula semanalmente.</t>
  </si>
  <si>
    <t>Entregas programadas</t>
  </si>
  <si>
    <t>Número de entregas esperadas durante la semana.</t>
  </si>
  <si>
    <t>Se compara con las entregas completas y a tiempo.</t>
  </si>
  <si>
    <t>Entregas completas y a tiempo</t>
  </si>
  <si>
    <t>Entregas que llegaron con la cantidad acordada y en la fecha esperada.</t>
  </si>
  <si>
    <t>Se usa para calcular el cumplimiento del proveedor.</t>
  </si>
  <si>
    <t>03 | Evaluación de preparación JIT</t>
  </si>
  <si>
    <t>Completa las celdas azul claro para evaluar si un producto o insumo está listo para un piloto de Just in Time.</t>
  </si>
  <si>
    <t>Guía visual: azul claro = captura de datos | gris claro = cálculo automático | usa un solo producto o insumo por archivo.</t>
  </si>
  <si>
    <t>1. Datos generales</t>
  </si>
  <si>
    <t>Empresa</t>
  </si>
  <si>
    <t>Restaurante Sabor Central</t>
  </si>
  <si>
    <t>Fecha de evaluación</t>
  </si>
  <si>
    <t>Producto o insumo</t>
  </si>
  <si>
    <t>Tomate saladette</t>
  </si>
  <si>
    <t>Unidad de medida</t>
  </si>
  <si>
    <t>kg</t>
  </si>
  <si>
    <t>SKU o código interno</t>
  </si>
  <si>
    <t>INS-VER-001</t>
  </si>
  <si>
    <t>Proveedor principal</t>
  </si>
  <si>
    <t>Verduras Frescas del Centro</t>
  </si>
  <si>
    <t>2. Criterios de preparación</t>
  </si>
  <si>
    <t>Criterio</t>
  </si>
  <si>
    <t>Dato o respuesta</t>
  </si>
  <si>
    <t>Puntaje</t>
  </si>
  <si>
    <t>Interpretación</t>
  </si>
  <si>
    <t>Sí</t>
  </si>
  <si>
    <t>El consumo sigue un patrón útil para planear reposición.</t>
  </si>
  <si>
    <t>Lead time promedio (días)</t>
  </si>
  <si>
    <t>Plazos más cortos facilitan ajustes; la variación también importa.</t>
  </si>
  <si>
    <t>Media</t>
  </si>
  <si>
    <t>Menor variación reduce el riesgo de faltantes.</t>
  </si>
  <si>
    <t>Mide entregas completas y a tiempo durante un periodo reciente.</t>
  </si>
  <si>
    <t>Frecuencia de reposición factible</t>
  </si>
  <si>
    <t>El proveedor puede atender entregas más frecuentes sin generar costos desproporcionados.</t>
  </si>
  <si>
    <t>No</t>
  </si>
  <si>
    <t>Evita usar un producto crítico como primer piloto si no hay protección.</t>
  </si>
  <si>
    <t>Un sustituto reduce el impacto si la entrega se retrasa.</t>
  </si>
  <si>
    <t>Plan de contingencia definido</t>
  </si>
  <si>
    <t>Parcial</t>
  </si>
  <si>
    <t>3. Resultado automático</t>
  </si>
  <si>
    <t>Puntaje total / 16</t>
  </si>
  <si>
    <t>Resultado</t>
  </si>
  <si>
    <t>Acción recomendada</t>
  </si>
  <si>
    <t>Lectura del puntaje</t>
  </si>
  <si>
    <t>Rango</t>
  </si>
  <si>
    <t>Estado</t>
  </si>
  <si>
    <t>Qué significa</t>
  </si>
  <si>
    <t>14 a 16</t>
  </si>
  <si>
    <t>Apto para piloto</t>
  </si>
  <si>
    <t>Hay condiciones suficientes para empezar una prueba pequeña y controlada.</t>
  </si>
  <si>
    <t>10 a 13</t>
  </si>
  <si>
    <t>Apto con protección</t>
  </si>
  <si>
    <t>Puedes probar, pero conserva reserva y vigila proveedor, demanda o contingencia.</t>
  </si>
  <si>
    <t>0 a 9</t>
  </si>
  <si>
    <t>No apto todavía</t>
  </si>
  <si>
    <t>No reduzcas inventario hasta estabilizar las condiciones que faltan.</t>
  </si>
  <si>
    <t>04 | Diseño del piloto JIT</t>
  </si>
  <si>
    <t>Define las reglas antes de reducir inventario. Las celdas azul claro se editan; las grises se completan automáticamente.</t>
  </si>
  <si>
    <t>Antes de iniciar, verifica que la hoja 03 indique “Apto para piloto” o “Apto con protección”. Si no, corrige las condiciones antes de mover la frecuencia de reposición.</t>
  </si>
  <si>
    <t>1. Datos vinculados a la evaluación</t>
  </si>
  <si>
    <t>Resultado de evaluación</t>
  </si>
  <si>
    <t>2. Reglas del piloto</t>
  </si>
  <si>
    <t>Fecha de inicio</t>
  </si>
  <si>
    <t>Fecha de fin</t>
  </si>
  <si>
    <t>Objetivo operativo</t>
  </si>
  <si>
    <t>Reducir la merma de tomate sin generar quiebres de stock ni compras urgentes recurrentes.</t>
  </si>
  <si>
    <t>Frecuencia actual</t>
  </si>
  <si>
    <t>1 entrega por semana</t>
  </si>
  <si>
    <t>Frecuencia piloto</t>
  </si>
  <si>
    <t>3 entregas por semana</t>
  </si>
  <si>
    <t>Stock de seguridad inicial</t>
  </si>
  <si>
    <t>MOQ / lote mínimo</t>
  </si>
  <si>
    <t>Inventario inicial al inicio</t>
  </si>
  <si>
    <t>Merma base por semana</t>
  </si>
  <si>
    <t>Meta de merma por semana</t>
  </si>
  <si>
    <t>Responsable interno</t>
  </si>
  <si>
    <t>Jefe de cocina</t>
  </si>
  <si>
    <t>Hora límite de pedido</t>
  </si>
  <si>
    <t>Lunes, miércoles y viernes, 16:00</t>
  </si>
  <si>
    <t>Proveedor alternativo</t>
  </si>
  <si>
    <t>Hortalizas La Huerta</t>
  </si>
  <si>
    <t>Confirmar retraso antes de las 10:00 y activar al proveedor alternativo si no hay entrega el mismo día.</t>
  </si>
  <si>
    <t>3. Checklist de arranque</t>
  </si>
  <si>
    <t>Control previo</t>
  </si>
  <si>
    <t>Nota o evidencia</t>
  </si>
  <si>
    <t>Consumo y demanda revisados</t>
  </si>
  <si>
    <t>Completado</t>
  </si>
  <si>
    <t>Se analizaron 12 semanas de consumo.</t>
  </si>
  <si>
    <t>Proveedor confirma días y horarios</t>
  </si>
  <si>
    <t>Entregas lunes, miércoles y viernes.</t>
  </si>
  <si>
    <t>Stock de seguridad definido</t>
  </si>
  <si>
    <t>Reserva inicial de 25 kg.</t>
  </si>
  <si>
    <t>Proveedor alternativo confirmado</t>
  </si>
  <si>
    <t>Hortalizas La Huerta disponible.</t>
  </si>
  <si>
    <t>Responsable y hora límite definidos</t>
  </si>
  <si>
    <t>Jefe de cocina valida el pedido antes de 16:00.</t>
  </si>
  <si>
    <t>Registro semanal preparado</t>
  </si>
  <si>
    <t>La hoja 05 contiene el ejemplo de ocho semanas.</t>
  </si>
  <si>
    <t>4. Estado de arranque</t>
  </si>
  <si>
    <t>Estado del piloto</t>
  </si>
  <si>
    <t>Siguiente paso</t>
  </si>
  <si>
    <t>05 | Seguimiento semanal del piloto JIT</t>
  </si>
  <si>
    <t>Registra ocho semanas. Edita solo las celdas azul claro; las celdas grises calculan inventario, protección, cumplimiento, indicadores y decisión final.</t>
  </si>
  <si>
    <t>Ejemplo: piloto de tomate saladette. Para usar tu caso, reemplaza los datos azul claro. La merma se descuenta del inventario final y cada semana se compara con el stock de seguridad.</t>
  </si>
  <si>
    <t>1. Contexto del piloto</t>
  </si>
  <si>
    <t>Producto</t>
  </si>
  <si>
    <t>Unidad</t>
  </si>
  <si>
    <t>Inicio del piloto</t>
  </si>
  <si>
    <t>Proveedor</t>
  </si>
  <si>
    <t>Estado inicial</t>
  </si>
  <si>
    <t>Fin del piloto</t>
  </si>
  <si>
    <t>Meta de merma/semana</t>
  </si>
  <si>
    <t>Merma base/semana</t>
  </si>
  <si>
    <t>Duración</t>
  </si>
  <si>
    <t>2. Resumen de resultados</t>
  </si>
  <si>
    <t>Cumplimiento proveedor</t>
  </si>
  <si>
    <t>Tasa de quiebre</t>
  </si>
  <si>
    <t>Compras urgentes</t>
  </si>
  <si>
    <t>Merma total</t>
  </si>
  <si>
    <t>Cobertura promedio</t>
  </si>
  <si>
    <t>Semanas bajo protección</t>
  </si>
  <si>
    <t>Reducción de merma</t>
  </si>
  <si>
    <t>Meta de merma cumplida</t>
  </si>
  <si>
    <t>Inventario final mínimo</t>
  </si>
  <si>
    <t>Datos válidos</t>
  </si>
  <si>
    <t>Decisión del piloto</t>
  </si>
  <si>
    <t>3. Registro semanal</t>
  </si>
  <si>
    <t>Semana</t>
  </si>
  <si>
    <t>Inicio</t>
  </si>
  <si>
    <t>Fin</t>
  </si>
  <si>
    <t>Inventario inicial
(kg)</t>
  </si>
  <si>
    <t>Recibido
(kg)</t>
  </si>
  <si>
    <t>Consumo
(kg)</t>
  </si>
  <si>
    <t>Merma
(kg)</t>
  </si>
  <si>
    <t>Inventario final
(kg)</t>
  </si>
  <si>
    <t>Estado de
protección</t>
  </si>
  <si>
    <t>Días con
quiebre</t>
  </si>
  <si>
    <t>Compras
urgentes</t>
  </si>
  <si>
    <t>Entregas
programadas</t>
  </si>
  <si>
    <t>Entregas completas
y a tiempo</t>
  </si>
  <si>
    <t>Cumplimiento
proveedor</t>
  </si>
  <si>
    <t>Observaciones</t>
  </si>
  <si>
    <t>Demanda estable. Entregas sin atraso.</t>
  </si>
  <si>
    <t>Consumo dentro del rango esperado.</t>
  </si>
  <si>
    <t>Inventario final cercano a la protección inicial.</t>
  </si>
  <si>
    <t>Una entrega llegó tarde; se activó contingencia.</t>
  </si>
  <si>
    <t>Proveedor recuperó cumplimiento.</t>
  </si>
  <si>
    <t>Menor consumo; se evitó sobrecompra.</t>
  </si>
  <si>
    <t>Sin faltantes ni compras urgentes.</t>
  </si>
  <si>
    <t>Piloto estable; revisar protección antes de replicar.</t>
  </si>
  <si>
    <t>Lectura sugerida: un piloto sano reduce merma o inventario sin subir quiebres de stock ni compras urgentes. Si el inventario queda bajo la protección, ajusta la reserva, frecuencia o proveedor antes de ampliar el modelo.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</si>
</sst>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"/>
    <numFmt numFmtId="165" formatCode="0.0"/>
    <numFmt numFmtId="166" formatCode="0.0%"/>
  </numFmts>
  <fonts count="11">
    <font>
      <sz val="11"/>
      <name val="Carlito"/>
    </font>
    <font>
      <sz val="10"/>
      <color rgb="FF1F2937"/>
      <name val="Aptos"/>
    </font>
    <font>
      <b/>
      <sz val="16"/>
      <color rgb="FFFFFFFF"/>
      <name val="Aptos"/>
    </font>
    <font>
      <sz val="10"/>
      <color rgb="FFFFFFFF"/>
      <name val="Aptos"/>
    </font>
    <font>
      <i/>
      <sz val="9"/>
      <color rgb="FF5B677A"/>
      <name val="Aptos"/>
    </font>
    <font>
      <b/>
      <sz val="11"/>
      <color rgb="FFFFFFFF"/>
      <name val="Aptos"/>
    </font>
    <font>
      <b/>
      <sz val="10"/>
      <color rgb="FFFFFFFF"/>
      <name val="Aptos"/>
    </font>
    <font>
      <b/>
      <sz val="10"/>
      <color rgb="FF0B1F3A"/>
      <name val="Aptos"/>
    </font>
    <font>
      <b/>
      <sz val="10"/>
      <color rgb="FF1F2937"/>
      <name val="Aptos"/>
    </font>
    <font>
      <i/>
      <sz val="9"/>
      <color rgb="FFFFFFFF"/>
      <name val="Aptos"/>
    </font>
    <font>
      <sz val="10"/>
      <color rgb="FF1F2937"/>
      <name val="Aptos"/>
    </font>
  </fonts>
  <fills count="10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12365E"/>
        <bgColor indexed="64"/>
      </patternFill>
    </fill>
    <fill>
      <patternFill patternType="solid">
        <fgColor rgb="FFEAF2FB"/>
        <bgColor indexed="64"/>
      </patternFill>
    </fill>
    <fill>
      <patternFill patternType="solid">
        <fgColor rgb="FFF7F9F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AF7"/>
        <bgColor indexed="64"/>
      </patternFill>
    </fill>
    <fill>
      <patternFill patternType="solid">
        <fgColor rgb="FFEEF2F6"/>
        <bgColor indexed="64"/>
      </patternFill>
    </fill>
  </fills>
  <borders count="6">
    <border>
      <left/>
      <right/>
      <top/>
      <bottom/>
      <diagonal/>
    </border>
    <border>
      <left style="thin">
        <color rgb="FFC9D4E3"/>
      </left>
      <right/>
      <top style="thin">
        <color rgb="FFC9D4E3"/>
      </top>
      <bottom style="thin">
        <color rgb="FFC9D4E3"/>
      </bottom>
      <diagonal/>
    </border>
    <border>
      <left/>
      <right/>
      <top style="thin">
        <color rgb="FFC9D4E3"/>
      </top>
      <bottom style="thin">
        <color rgb="FFC9D4E3"/>
      </bottom>
      <diagonal/>
    </border>
    <border>
      <left/>
      <right style="thin">
        <color rgb="FFC9D4E3"/>
      </right>
      <top style="thin">
        <color rgb="FFC9D4E3"/>
      </top>
      <bottom style="thin">
        <color rgb="FFC9D4E3"/>
      </bottom>
      <diagonal/>
    </border>
    <border>
      <left style="thin">
        <color rgb="FF0B1F3A"/>
      </left>
      <right style="thin">
        <color rgb="FF0B1F3A"/>
      </right>
      <top style="thin">
        <color rgb="FF0B1F3A"/>
      </top>
      <bottom style="thin">
        <color rgb="FF0B1F3A"/>
      </bottom>
      <diagonal/>
    </border>
    <border>
      <left style="thin">
        <color rgb="FFC9D4E3"/>
      </left>
      <right style="thin">
        <color rgb="FFC9D4E3"/>
      </right>
      <top style="thin">
        <color rgb="FFC9D4E3"/>
      </top>
      <bottom style="thin">
        <color rgb="FFC9D4E3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2" borderId="0" xfId="0" applyFont="1" applyFill="1" applyAlignment="1">
      <alignment horizontal="left" vertical="center"/>
    </xf>
    <xf numFmtId="0" fontId="1" fillId="3" borderId="0" xfId="0" applyFont="1" applyFill="1"/>
    <xf numFmtId="0" fontId="0" fillId="3" borderId="0" xfId="0" applyFill="1"/>
    <xf numFmtId="0" fontId="3" fillId="4" borderId="0" xfId="0" applyFont="1" applyFill="1" applyAlignment="1">
      <alignment horizontal="left" vertical="center" wrapText="1"/>
    </xf>
    <xf numFmtId="0" fontId="1" fillId="3" borderId="0" xfId="0" applyFont="1" applyFill="1"/>
    <xf numFmtId="0" fontId="4" fillId="5" borderId="1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vertical="center" wrapText="1"/>
    </xf>
    <xf numFmtId="0" fontId="4" fillId="5" borderId="3" xfId="0" applyFont="1" applyFill="1" applyBorder="1" applyAlignment="1">
      <alignment vertical="center" wrapText="1"/>
    </xf>
    <xf numFmtId="0" fontId="5" fillId="4" borderId="0" xfId="0" applyFont="1" applyFill="1" applyAlignment="1">
      <alignment horizontal="left" vertical="center"/>
    </xf>
    <xf numFmtId="0" fontId="6" fillId="2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vertical="center" wrapText="1"/>
    </xf>
    <xf numFmtId="0" fontId="8" fillId="6" borderId="5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vertical="center" wrapText="1"/>
    </xf>
    <xf numFmtId="0" fontId="9" fillId="2" borderId="0" xfId="0" applyFont="1" applyFill="1" applyAlignment="1">
      <alignment horizontal="center"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1" fillId="3" borderId="0" xfId="0" applyFont="1" applyFill="1" applyProtection="1">
      <protection locked="0"/>
    </xf>
    <xf numFmtId="0" fontId="3" fillId="4" borderId="0" xfId="0" applyFont="1" applyFill="1" applyAlignment="1" applyProtection="1">
      <alignment horizontal="left" vertical="center" wrapText="1"/>
      <protection locked="0"/>
    </xf>
    <xf numFmtId="0" fontId="1" fillId="3" borderId="0" xfId="0" applyFont="1" applyFill="1" applyAlignment="1" applyProtection="1">
      <alignment vertical="center"/>
      <protection locked="0"/>
    </xf>
    <xf numFmtId="0" fontId="1" fillId="3" borderId="0" xfId="0" applyFont="1" applyFill="1" applyProtection="1">
      <protection locked="0"/>
    </xf>
    <xf numFmtId="0" fontId="4" fillId="5" borderId="1" xfId="0" applyFont="1" applyFill="1" applyBorder="1" applyAlignment="1" applyProtection="1">
      <alignment vertical="center" wrapText="1"/>
      <protection locked="0"/>
    </xf>
    <xf numFmtId="0" fontId="4" fillId="5" borderId="2" xfId="0" applyFont="1" applyFill="1" applyBorder="1" applyAlignment="1" applyProtection="1">
      <alignment vertical="center" wrapText="1"/>
      <protection locked="0"/>
    </xf>
    <xf numFmtId="0" fontId="4" fillId="5" borderId="3" xfId="0" applyFont="1" applyFill="1" applyBorder="1" applyAlignment="1" applyProtection="1">
      <alignment vertical="center" wrapText="1"/>
      <protection locked="0"/>
    </xf>
    <xf numFmtId="0" fontId="5" fillId="4" borderId="0" xfId="0" applyFont="1" applyFill="1" applyAlignment="1" applyProtection="1">
      <alignment horizontal="left" vertical="center"/>
      <protection locked="0"/>
    </xf>
    <xf numFmtId="0" fontId="8" fillId="6" borderId="5" xfId="0" applyFont="1" applyFill="1" applyBorder="1" applyAlignment="1" applyProtection="1">
      <alignment vertical="center" wrapText="1"/>
      <protection locked="0"/>
    </xf>
    <xf numFmtId="0" fontId="1" fillId="8" borderId="5" xfId="0" applyFont="1" applyFill="1" applyBorder="1" applyAlignment="1" applyProtection="1">
      <alignment horizontal="left" vertical="center" wrapText="1"/>
      <protection locked="0"/>
    </xf>
    <xf numFmtId="164" fontId="1" fillId="8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8" borderId="5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8" fillId="6" borderId="5" xfId="0" applyFont="1" applyFill="1" applyBorder="1" applyAlignment="1" applyProtection="1">
      <alignment vertical="center" wrapText="1"/>
      <protection locked="0"/>
    </xf>
    <xf numFmtId="0" fontId="8" fillId="9" borderId="5" xfId="0" applyFont="1" applyFill="1" applyBorder="1" applyAlignment="1" applyProtection="1">
      <alignment horizontal="center" vertical="center" wrapText="1"/>
      <protection locked="0"/>
    </xf>
    <xf numFmtId="0" fontId="10" fillId="9" borderId="5" xfId="0" applyFont="1" applyFill="1" applyBorder="1" applyAlignment="1" applyProtection="1">
      <alignment horizontal="left" vertical="center" wrapText="1"/>
      <protection locked="0"/>
    </xf>
    <xf numFmtId="9" fontId="1" fillId="8" borderId="5" xfId="0" applyNumberFormat="1" applyFont="1" applyFill="1" applyBorder="1" applyAlignment="1" applyProtection="1">
      <alignment horizontal="center" vertical="center" wrapText="1"/>
      <protection locked="0"/>
    </xf>
    <xf numFmtId="0" fontId="8" fillId="9" borderId="5" xfId="0" applyFont="1" applyFill="1" applyBorder="1" applyAlignment="1" applyProtection="1">
      <alignment horizontal="center" vertical="center" wrapText="1"/>
      <protection locked="0"/>
    </xf>
    <xf numFmtId="0" fontId="10" fillId="9" borderId="5" xfId="0" applyFont="1" applyFill="1" applyBorder="1" applyAlignment="1" applyProtection="1">
      <alignment horizontal="center" vertical="center" wrapText="1"/>
      <protection locked="0"/>
    </xf>
    <xf numFmtId="0" fontId="10" fillId="9" borderId="5" xfId="0" applyFont="1" applyFill="1" applyBorder="1" applyAlignment="1" applyProtection="1">
      <alignment horizontal="center" vertical="center" wrapText="1"/>
      <protection locked="0"/>
    </xf>
    <xf numFmtId="0" fontId="10" fillId="9" borderId="5" xfId="0" applyFont="1" applyFill="1" applyBorder="1" applyAlignment="1" applyProtection="1">
      <alignment horizontal="left" vertical="center" wrapText="1"/>
      <protection locked="0"/>
    </xf>
    <xf numFmtId="164" fontId="10" fillId="9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8" borderId="5" xfId="0" applyFont="1" applyFill="1" applyBorder="1" applyAlignment="1" applyProtection="1">
      <alignment horizontal="left" vertical="center" wrapText="1"/>
      <protection locked="0"/>
    </xf>
    <xf numFmtId="165" fontId="1" fillId="8" borderId="5" xfId="0" applyNumberFormat="1" applyFont="1" applyFill="1" applyBorder="1" applyAlignment="1" applyProtection="1">
      <alignment horizontal="center" vertical="center" wrapText="1"/>
      <protection locked="0"/>
    </xf>
    <xf numFmtId="165" fontId="1" fillId="8" borderId="5" xfId="0" applyNumberFormat="1" applyFont="1" applyFill="1" applyBorder="1" applyAlignment="1" applyProtection="1">
      <alignment horizontal="center" vertical="center" wrapText="1"/>
      <protection locked="0"/>
    </xf>
    <xf numFmtId="164" fontId="10" fillId="9" borderId="5" xfId="0" applyNumberFormat="1" applyFont="1" applyFill="1" applyBorder="1" applyAlignment="1" applyProtection="1">
      <alignment horizontal="center" vertical="center" wrapText="1"/>
      <protection locked="0"/>
    </xf>
    <xf numFmtId="165" fontId="10" fillId="9" borderId="5" xfId="0" applyNumberFormat="1" applyFont="1" applyFill="1" applyBorder="1" applyAlignment="1" applyProtection="1">
      <alignment horizontal="left" vertical="center" wrapText="1"/>
      <protection locked="0"/>
    </xf>
    <xf numFmtId="165" fontId="10" fillId="9" borderId="5" xfId="0" applyNumberFormat="1" applyFont="1" applyFill="1" applyBorder="1" applyAlignment="1" applyProtection="1">
      <alignment horizontal="center" vertical="center" wrapText="1"/>
      <protection locked="0"/>
    </xf>
    <xf numFmtId="166" fontId="8" fillId="9" borderId="5" xfId="0" applyNumberFormat="1" applyFont="1" applyFill="1" applyBorder="1" applyAlignment="1" applyProtection="1">
      <alignment horizontal="center" vertical="center" wrapText="1"/>
      <protection locked="0"/>
    </xf>
    <xf numFmtId="1" fontId="8" fillId="9" borderId="5" xfId="0" applyNumberFormat="1" applyFont="1" applyFill="1" applyBorder="1" applyAlignment="1" applyProtection="1">
      <alignment horizontal="center" vertical="center" wrapText="1"/>
      <protection locked="0"/>
    </xf>
    <xf numFmtId="165" fontId="8" fillId="9" borderId="5" xfId="0" applyNumberFormat="1" applyFont="1" applyFill="1" applyBorder="1" applyAlignment="1" applyProtection="1">
      <alignment horizontal="center" vertical="center" wrapText="1"/>
      <protection locked="0"/>
    </xf>
    <xf numFmtId="49" fontId="8" fillId="9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8" borderId="5" xfId="0" applyFont="1" applyFill="1" applyBorder="1" applyAlignment="1" applyProtection="1">
      <alignment horizontal="center" vertical="center" wrapText="1"/>
      <protection locked="0"/>
    </xf>
    <xf numFmtId="166" fontId="10" fillId="9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0" xfId="0" applyFill="1" applyProtection="1">
      <protection locked="0"/>
    </xf>
  </cellXfs>
  <cellStyles count="1">
    <cellStyle name="Normal" xfId="0" builtinId="0"/>
  </cellStyles>
  <dxfs count="15">
    <dxf>
      <font>
        <b/>
        <color rgb="FFA61B1B"/>
      </font>
      <fill>
        <patternFill patternType="solid">
          <bgColor rgb="FFFCE4D6"/>
        </patternFill>
      </fill>
    </dxf>
    <dxf>
      <font>
        <b/>
        <color rgb="FF8A5A00"/>
      </font>
      <fill>
        <patternFill patternType="solid">
          <bgColor rgb="FFFFF2CC"/>
        </patternFill>
      </fill>
    </dxf>
    <dxf>
      <font>
        <b/>
        <color rgb="FF276749"/>
      </font>
      <fill>
        <patternFill patternType="solid">
          <bgColor rgb="FFD9EAD3"/>
        </patternFill>
      </fill>
    </dxf>
    <dxf>
      <font>
        <b/>
        <color rgb="FFA61B1B"/>
      </font>
      <fill>
        <patternFill patternType="solid">
          <bgColor rgb="FFFCE4D6"/>
        </patternFill>
      </fill>
    </dxf>
    <dxf>
      <font>
        <b/>
        <color rgb="FF5B677A"/>
      </font>
      <fill>
        <patternFill patternType="solid">
          <bgColor rgb="FFEEF2F6"/>
        </patternFill>
      </fill>
    </dxf>
    <dxf>
      <font>
        <b/>
        <color rgb="FFA61B1B"/>
      </font>
      <fill>
        <patternFill patternType="solid">
          <bgColor rgb="FFFCE4D6"/>
        </patternFill>
      </fill>
    </dxf>
    <dxf>
      <font>
        <b/>
        <color rgb="FF8A5A00"/>
      </font>
      <fill>
        <patternFill patternType="solid">
          <bgColor rgb="FFFFF2CC"/>
        </patternFill>
      </fill>
    </dxf>
    <dxf>
      <font>
        <b/>
        <color rgb="FF276749"/>
      </font>
      <fill>
        <patternFill patternType="solid">
          <bgColor rgb="FFD9EAD3"/>
        </patternFill>
      </fill>
    </dxf>
    <dxf>
      <font>
        <b/>
        <color rgb="FFA61B1B"/>
      </font>
      <fill>
        <patternFill patternType="solid">
          <bgColor rgb="FFFCE4D6"/>
        </patternFill>
      </fill>
    </dxf>
    <dxf>
      <font>
        <b/>
        <color rgb="FF8A5A00"/>
      </font>
      <fill>
        <patternFill patternType="solid">
          <bgColor rgb="FFFFF2CC"/>
        </patternFill>
      </fill>
    </dxf>
    <dxf>
      <font>
        <b/>
        <color rgb="FF276749"/>
      </font>
      <fill>
        <patternFill patternType="solid">
          <bgColor rgb="FFD9EAD3"/>
        </patternFill>
      </fill>
    </dxf>
    <dxf>
      <font>
        <b/>
        <color rgb="FF5B677A"/>
      </font>
      <fill>
        <patternFill patternType="solid">
          <bgColor rgb="FFEEF2F6"/>
        </patternFill>
      </fill>
    </dxf>
    <dxf>
      <font>
        <b/>
        <color rgb="FFA61B1B"/>
      </font>
      <fill>
        <patternFill patternType="solid">
          <bgColor rgb="FFFCE4D6"/>
        </patternFill>
      </fill>
    </dxf>
    <dxf>
      <font>
        <b/>
        <color rgb="FF8A5A00"/>
      </font>
      <fill>
        <patternFill patternType="solid">
          <bgColor rgb="FFFFF2CC"/>
        </patternFill>
      </fill>
    </dxf>
    <dxf>
      <font>
        <b/>
        <color rgb="FF276749"/>
      </font>
      <fill>
        <patternFill patternType="solid">
          <bgColor rgb="FFD9EAD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6</xdr:col>
      <xdr:colOff>114592</xdr:colOff>
      <xdr:row>2</xdr:row>
      <xdr:rowOff>142875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C0CE9C9-6031-40EF-AC60-A5BAFAF56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72725" y="0"/>
          <a:ext cx="2114842" cy="590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6</xdr:col>
      <xdr:colOff>114592</xdr:colOff>
      <xdr:row>2</xdr:row>
      <xdr:rowOff>142875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8F1E7AC-C0C1-469A-8252-12610E7B0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96400" y="0"/>
          <a:ext cx="2114842" cy="5905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10</xdr:col>
      <xdr:colOff>114592</xdr:colOff>
      <xdr:row>2</xdr:row>
      <xdr:rowOff>142875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42BE360-9283-43AF-9B64-CA708D4E0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63000" y="0"/>
          <a:ext cx="2114842" cy="5905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9</xdr:col>
      <xdr:colOff>114592</xdr:colOff>
      <xdr:row>2</xdr:row>
      <xdr:rowOff>142875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1AD9EE4-3102-4083-9159-B4D79BFDE8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44200" y="0"/>
          <a:ext cx="2114842" cy="5905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0</xdr:row>
      <xdr:rowOff>0</xdr:rowOff>
    </xdr:from>
    <xdr:to>
      <xdr:col>18</xdr:col>
      <xdr:colOff>114592</xdr:colOff>
      <xdr:row>2</xdr:row>
      <xdr:rowOff>142875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CE9B61D-F3C3-4306-BC7B-D06EA40723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87800" y="0"/>
          <a:ext cx="2114842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topLeftCell="A3" workbookViewId="0">
      <selection activeCell="C17" sqref="C17"/>
    </sheetView>
  </sheetViews>
  <sheetFormatPr baseColWidth="10" defaultColWidth="8.796875" defaultRowHeight="13.8"/>
  <cols>
    <col min="1" max="1" width="20.296875" style="3" customWidth="1"/>
    <col min="2" max="2" width="39" style="3" customWidth="1"/>
    <col min="3" max="3" width="76.8984375" style="3" customWidth="1"/>
    <col min="4" max="16384" width="8.796875" style="3"/>
  </cols>
  <sheetData>
    <row r="1" spans="1:3" ht="21">
      <c r="A1" s="1" t="s">
        <v>0</v>
      </c>
      <c r="B1" s="2"/>
      <c r="C1" s="2"/>
    </row>
    <row r="2" spans="1:3" ht="14.4">
      <c r="A2" s="4" t="s">
        <v>1</v>
      </c>
      <c r="B2" s="2"/>
      <c r="C2" s="2"/>
    </row>
    <row r="3" spans="1:3" ht="14.4">
      <c r="A3" s="5"/>
      <c r="B3" s="5"/>
      <c r="C3" s="5"/>
    </row>
    <row r="4" spans="1:3">
      <c r="A4" s="6" t="s">
        <v>2</v>
      </c>
      <c r="B4" s="7"/>
      <c r="C4" s="8"/>
    </row>
    <row r="5" spans="1:3" ht="14.4">
      <c r="A5" s="5"/>
      <c r="B5" s="5"/>
      <c r="C5" s="5"/>
    </row>
    <row r="6" spans="1:3" ht="14.4">
      <c r="A6" s="9" t="s">
        <v>3</v>
      </c>
      <c r="B6" s="2"/>
      <c r="C6" s="2"/>
    </row>
    <row r="7" spans="1:3">
      <c r="A7" s="10" t="s">
        <v>4</v>
      </c>
      <c r="B7" s="10" t="s">
        <v>5</v>
      </c>
      <c r="C7" s="10" t="s">
        <v>6</v>
      </c>
    </row>
    <row r="8" spans="1:3" ht="27.6">
      <c r="A8" s="11" t="s">
        <v>7</v>
      </c>
      <c r="B8" s="12" t="s">
        <v>8</v>
      </c>
      <c r="C8" s="12" t="s">
        <v>9</v>
      </c>
    </row>
    <row r="9" spans="1:3">
      <c r="A9" s="11" t="s">
        <v>10</v>
      </c>
      <c r="B9" s="12" t="s">
        <v>11</v>
      </c>
      <c r="C9" s="12" t="s">
        <v>12</v>
      </c>
    </row>
    <row r="10" spans="1:3" ht="27.6">
      <c r="A10" s="11" t="s">
        <v>13</v>
      </c>
      <c r="B10" s="12" t="s">
        <v>14</v>
      </c>
      <c r="C10" s="12" t="s">
        <v>15</v>
      </c>
    </row>
    <row r="11" spans="1:3" ht="27.6">
      <c r="A11" s="11" t="s">
        <v>16</v>
      </c>
      <c r="B11" s="12" t="s">
        <v>17</v>
      </c>
      <c r="C11" s="12" t="s">
        <v>18</v>
      </c>
    </row>
    <row r="12" spans="1:3" ht="27.6">
      <c r="A12" s="11" t="s">
        <v>19</v>
      </c>
      <c r="B12" s="12" t="s">
        <v>20</v>
      </c>
      <c r="C12" s="12" t="s">
        <v>21</v>
      </c>
    </row>
    <row r="13" spans="1:3" ht="27.6">
      <c r="A13" s="11" t="s">
        <v>22</v>
      </c>
      <c r="B13" s="12" t="s">
        <v>23</v>
      </c>
      <c r="C13" s="12" t="s">
        <v>24</v>
      </c>
    </row>
    <row r="14" spans="1:3" ht="14.4">
      <c r="A14" s="5"/>
      <c r="B14" s="5"/>
      <c r="C14" s="5"/>
    </row>
    <row r="15" spans="1:3" ht="14.4">
      <c r="A15" s="9" t="s">
        <v>25</v>
      </c>
      <c r="B15" s="2"/>
      <c r="C15" s="2"/>
    </row>
    <row r="16" spans="1:3">
      <c r="A16" s="10" t="s">
        <v>26</v>
      </c>
      <c r="B16" s="10" t="s">
        <v>27</v>
      </c>
      <c r="C16" s="10" t="s">
        <v>5</v>
      </c>
    </row>
    <row r="17" spans="1:3" ht="27.6">
      <c r="A17" s="13" t="s">
        <v>28</v>
      </c>
      <c r="B17" s="12" t="s">
        <v>29</v>
      </c>
      <c r="C17" s="12" t="s">
        <v>30</v>
      </c>
    </row>
    <row r="18" spans="1:3" ht="27.6">
      <c r="A18" s="13" t="s">
        <v>31</v>
      </c>
      <c r="B18" s="12" t="s">
        <v>32</v>
      </c>
      <c r="C18" s="12" t="s">
        <v>33</v>
      </c>
    </row>
    <row r="19" spans="1:3">
      <c r="A19" s="13" t="s">
        <v>34</v>
      </c>
      <c r="B19" s="12" t="s">
        <v>35</v>
      </c>
      <c r="C19" s="12" t="s">
        <v>36</v>
      </c>
    </row>
    <row r="20" spans="1:3" ht="14.4">
      <c r="A20" s="5"/>
      <c r="B20" s="5"/>
      <c r="C20" s="5"/>
    </row>
    <row r="21" spans="1:3" ht="14.4">
      <c r="A21" s="9" t="s">
        <v>37</v>
      </c>
      <c r="B21" s="2"/>
      <c r="C21" s="2"/>
    </row>
    <row r="22" spans="1:3">
      <c r="A22" s="10" t="s">
        <v>38</v>
      </c>
      <c r="B22" s="14" t="s">
        <v>39</v>
      </c>
      <c r="C22" s="14"/>
    </row>
    <row r="23" spans="1:3" ht="41.4">
      <c r="A23" s="13" t="s">
        <v>40</v>
      </c>
      <c r="B23" s="15" t="s">
        <v>41</v>
      </c>
      <c r="C23" s="15"/>
    </row>
    <row r="24" spans="1:3" ht="27.6">
      <c r="A24" s="13" t="s">
        <v>42</v>
      </c>
      <c r="B24" s="15" t="s">
        <v>43</v>
      </c>
      <c r="C24" s="15"/>
    </row>
    <row r="25" spans="1:3" ht="27.6">
      <c r="A25" s="13" t="s">
        <v>44</v>
      </c>
      <c r="B25" s="15" t="s">
        <v>45</v>
      </c>
      <c r="C25" s="15"/>
    </row>
    <row r="26" spans="1:3" ht="27.6">
      <c r="A26" s="13" t="s">
        <v>46</v>
      </c>
      <c r="B26" s="15" t="s">
        <v>47</v>
      </c>
      <c r="C26" s="15"/>
    </row>
    <row r="27" spans="1:3">
      <c r="A27" s="13" t="s">
        <v>48</v>
      </c>
      <c r="B27" s="15" t="s">
        <v>49</v>
      </c>
      <c r="C27" s="15"/>
    </row>
    <row r="28" spans="1:3" ht="14.4">
      <c r="A28" s="5"/>
      <c r="B28" s="5"/>
      <c r="C28" s="5"/>
    </row>
    <row r="29" spans="1:3">
      <c r="A29" s="6" t="s">
        <v>50</v>
      </c>
      <c r="B29" s="7"/>
      <c r="C29" s="8"/>
    </row>
    <row r="30" spans="1:3" ht="14.4">
      <c r="A30" s="5"/>
      <c r="B30" s="5"/>
      <c r="C30" s="5"/>
    </row>
    <row r="31" spans="1:3">
      <c r="A31" s="16" t="s">
        <v>51</v>
      </c>
      <c r="B31" s="16"/>
      <c r="C31" s="16"/>
    </row>
  </sheetData>
  <sheetProtection algorithmName="SHA-512" hashValue="1VtctJP2CWUtKDDmn6ZG8NCXJy1MSopLAye4bLzEkxOJTUoeQKOIjUb2D1MogKKCwYTr6OrhrqPdsolckv8tRA==" saltValue="Vcob4DcFkqZVt3Baju3Yaw==" spinCount="100000" sheet="1" objects="1" scenarios="1" formatCells="0" formatColumns="0" formatRows="0" sort="0" autoFilter="0" pivotTables="0"/>
  <mergeCells count="14">
    <mergeCell ref="B27:C27"/>
    <mergeCell ref="A29:C29"/>
    <mergeCell ref="A31:C31"/>
    <mergeCell ref="B22:C22"/>
    <mergeCell ref="A21:C21"/>
    <mergeCell ref="B23:C23"/>
    <mergeCell ref="B24:C24"/>
    <mergeCell ref="B25:C25"/>
    <mergeCell ref="B26:C26"/>
    <mergeCell ref="A1:C1"/>
    <mergeCell ref="A2:C2"/>
    <mergeCell ref="A4:C4"/>
    <mergeCell ref="A6:C6"/>
    <mergeCell ref="A15:C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4"/>
  <sheetViews>
    <sheetView workbookViewId="0">
      <selection activeCell="E5" sqref="E5"/>
    </sheetView>
  </sheetViews>
  <sheetFormatPr baseColWidth="10" defaultColWidth="8.796875" defaultRowHeight="13.8"/>
  <cols>
    <col min="1" max="1" width="24" style="3" customWidth="1"/>
    <col min="2" max="2" width="48" style="3" customWidth="1"/>
    <col min="3" max="3" width="50" style="3" customWidth="1"/>
    <col min="4" max="16384" width="8.796875" style="3"/>
  </cols>
  <sheetData>
    <row r="1" spans="1:3" ht="21">
      <c r="A1" s="1" t="s">
        <v>52</v>
      </c>
      <c r="B1" s="2"/>
      <c r="C1" s="2"/>
    </row>
    <row r="2" spans="1:3" ht="14.4">
      <c r="A2" s="4" t="s">
        <v>53</v>
      </c>
      <c r="B2" s="2"/>
      <c r="C2" s="2"/>
    </row>
    <row r="3" spans="1:3" ht="14.4">
      <c r="A3" s="5"/>
      <c r="B3" s="5"/>
      <c r="C3" s="5"/>
    </row>
    <row r="4" spans="1:3">
      <c r="A4" s="10" t="s">
        <v>54</v>
      </c>
      <c r="B4" s="10" t="s">
        <v>55</v>
      </c>
      <c r="C4" s="10" t="s">
        <v>56</v>
      </c>
    </row>
    <row r="5" spans="1:3" ht="27.6">
      <c r="A5" s="13" t="s">
        <v>57</v>
      </c>
      <c r="B5" s="12" t="s">
        <v>58</v>
      </c>
      <c r="C5" s="12" t="s">
        <v>59</v>
      </c>
    </row>
    <row r="6" spans="1:3" ht="27.6">
      <c r="A6" s="13" t="s">
        <v>60</v>
      </c>
      <c r="B6" s="12" t="s">
        <v>61</v>
      </c>
      <c r="C6" s="12" t="s">
        <v>62</v>
      </c>
    </row>
    <row r="7" spans="1:3" ht="27.6">
      <c r="A7" s="13" t="s">
        <v>63</v>
      </c>
      <c r="B7" s="12" t="s">
        <v>64</v>
      </c>
      <c r="C7" s="12" t="s">
        <v>65</v>
      </c>
    </row>
    <row r="8" spans="1:3" ht="27.6">
      <c r="A8" s="13" t="s">
        <v>66</v>
      </c>
      <c r="B8" s="12" t="s">
        <v>67</v>
      </c>
      <c r="C8" s="12" t="s">
        <v>68</v>
      </c>
    </row>
    <row r="9" spans="1:3" ht="27.6">
      <c r="A9" s="13" t="s">
        <v>69</v>
      </c>
      <c r="B9" s="12" t="s">
        <v>70</v>
      </c>
      <c r="C9" s="12" t="s">
        <v>71</v>
      </c>
    </row>
    <row r="10" spans="1:3">
      <c r="A10" s="13" t="s">
        <v>72</v>
      </c>
      <c r="B10" s="12" t="s">
        <v>73</v>
      </c>
      <c r="C10" s="12" t="s">
        <v>74</v>
      </c>
    </row>
    <row r="11" spans="1:3">
      <c r="A11" s="13" t="s">
        <v>75</v>
      </c>
      <c r="B11" s="12" t="s">
        <v>76</v>
      </c>
      <c r="C11" s="12" t="s">
        <v>77</v>
      </c>
    </row>
    <row r="12" spans="1:3" ht="27.6">
      <c r="A12" s="13" t="s">
        <v>78</v>
      </c>
      <c r="B12" s="12" t="s">
        <v>79</v>
      </c>
      <c r="C12" s="12" t="s">
        <v>80</v>
      </c>
    </row>
    <row r="13" spans="1:3" ht="27.6">
      <c r="A13" s="13" t="s">
        <v>81</v>
      </c>
      <c r="B13" s="12" t="s">
        <v>82</v>
      </c>
      <c r="C13" s="12" t="s">
        <v>83</v>
      </c>
    </row>
    <row r="14" spans="1:3">
      <c r="A14" s="13" t="s">
        <v>84</v>
      </c>
      <c r="B14" s="12" t="s">
        <v>85</v>
      </c>
      <c r="C14" s="12" t="s">
        <v>86</v>
      </c>
    </row>
    <row r="15" spans="1:3">
      <c r="A15" s="13" t="s">
        <v>87</v>
      </c>
      <c r="B15" s="12" t="s">
        <v>88</v>
      </c>
      <c r="C15" s="12" t="s">
        <v>89</v>
      </c>
    </row>
    <row r="16" spans="1:3">
      <c r="A16" s="13" t="s">
        <v>90</v>
      </c>
      <c r="B16" s="12" t="s">
        <v>91</v>
      </c>
      <c r="C16" s="12" t="s">
        <v>92</v>
      </c>
    </row>
    <row r="17" spans="1:3" ht="27.6">
      <c r="A17" s="13" t="s">
        <v>93</v>
      </c>
      <c r="B17" s="12" t="s">
        <v>94</v>
      </c>
      <c r="C17" s="12" t="s">
        <v>95</v>
      </c>
    </row>
    <row r="18" spans="1:3" ht="27.6">
      <c r="A18" s="13" t="s">
        <v>96</v>
      </c>
      <c r="B18" s="12" t="s">
        <v>97</v>
      </c>
      <c r="C18" s="12" t="s">
        <v>98</v>
      </c>
    </row>
    <row r="19" spans="1:3" ht="27.6">
      <c r="A19" s="13" t="s">
        <v>99</v>
      </c>
      <c r="B19" s="12" t="s">
        <v>100</v>
      </c>
      <c r="C19" s="12" t="s">
        <v>101</v>
      </c>
    </row>
    <row r="20" spans="1:3" ht="27.6">
      <c r="A20" s="13" t="s">
        <v>102</v>
      </c>
      <c r="B20" s="12" t="s">
        <v>103</v>
      </c>
      <c r="C20" s="12" t="s">
        <v>104</v>
      </c>
    </row>
    <row r="21" spans="1:3">
      <c r="A21" s="13" t="s">
        <v>105</v>
      </c>
      <c r="B21" s="12" t="s">
        <v>106</v>
      </c>
      <c r="C21" s="12" t="s">
        <v>107</v>
      </c>
    </row>
    <row r="22" spans="1:3">
      <c r="A22" s="13" t="s">
        <v>108</v>
      </c>
      <c r="B22" s="12" t="s">
        <v>109</v>
      </c>
      <c r="C22" s="12" t="s">
        <v>110</v>
      </c>
    </row>
    <row r="23" spans="1:3" ht="27.6">
      <c r="A23" s="13" t="s">
        <v>111</v>
      </c>
      <c r="B23" s="12" t="s">
        <v>112</v>
      </c>
      <c r="C23" s="12" t="s">
        <v>113</v>
      </c>
    </row>
    <row r="24" spans="1:3" ht="27.6">
      <c r="A24" s="13" t="s">
        <v>114</v>
      </c>
      <c r="B24" s="12" t="s">
        <v>115</v>
      </c>
      <c r="C24" s="12" t="s">
        <v>116</v>
      </c>
    </row>
    <row r="25" spans="1:3">
      <c r="A25" s="13" t="s">
        <v>117</v>
      </c>
      <c r="B25" s="12" t="s">
        <v>118</v>
      </c>
      <c r="C25" s="12" t="s">
        <v>119</v>
      </c>
    </row>
    <row r="26" spans="1:3" ht="27.6">
      <c r="A26" s="13" t="s">
        <v>120</v>
      </c>
      <c r="B26" s="12" t="s">
        <v>121</v>
      </c>
      <c r="C26" s="12" t="s">
        <v>122</v>
      </c>
    </row>
    <row r="27" spans="1:3" ht="27.6">
      <c r="A27" s="13" t="s">
        <v>123</v>
      </c>
      <c r="B27" s="12" t="s">
        <v>124</v>
      </c>
      <c r="C27" s="12" t="s">
        <v>125</v>
      </c>
    </row>
    <row r="28" spans="1:3">
      <c r="A28" s="13" t="s">
        <v>126</v>
      </c>
      <c r="B28" s="12" t="s">
        <v>127</v>
      </c>
      <c r="C28" s="12" t="s">
        <v>128</v>
      </c>
    </row>
    <row r="29" spans="1:3" ht="27.6">
      <c r="A29" s="13" t="s">
        <v>129</v>
      </c>
      <c r="B29" s="12" t="s">
        <v>130</v>
      </c>
      <c r="C29" s="12" t="s">
        <v>131</v>
      </c>
    </row>
    <row r="30" spans="1:3" ht="14.4">
      <c r="A30" s="5"/>
      <c r="B30" s="5"/>
      <c r="C30" s="5"/>
    </row>
    <row r="31" spans="1:3" ht="14.4">
      <c r="A31" s="5"/>
      <c r="B31" s="5"/>
      <c r="C31" s="5"/>
    </row>
    <row r="32" spans="1:3" ht="14.4">
      <c r="A32" s="5"/>
      <c r="B32" s="5"/>
      <c r="C32" s="5"/>
    </row>
    <row r="33" spans="1:3" ht="14.4">
      <c r="A33" s="5"/>
      <c r="B33" s="5"/>
      <c r="C33" s="5"/>
    </row>
    <row r="34" spans="1:3" ht="14.4">
      <c r="A34" s="5"/>
      <c r="B34" s="5"/>
      <c r="C34" s="5"/>
    </row>
  </sheetData>
  <sheetProtection algorithmName="SHA-512" hashValue="N7/3bOLgutDfbnKhHUAi5octoUyN8/GhA6oDT/4Rh4ZMuX7Fx1NNT/Vw8oTHK2w9xQsL3ujUWMNa8E9x2Zkjzw==" saltValue="DcXbehqYD8kR7TBseVyCSA==" spinCount="100000" sheet="1" objects="1" scenarios="1" formatCells="0" formatColumns="0" formatRows="0" sort="0" autoFilter="0" pivotTables="0"/>
  <mergeCells count="2">
    <mergeCell ref="A1:C1"/>
    <mergeCell ref="A2:C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1"/>
  <sheetViews>
    <sheetView workbookViewId="0">
      <selection activeCell="J16" sqref="J16"/>
    </sheetView>
  </sheetViews>
  <sheetFormatPr baseColWidth="10" defaultColWidth="8.796875" defaultRowHeight="13.8"/>
  <cols>
    <col min="1" max="1" width="22" style="3" customWidth="1"/>
    <col min="2" max="2" width="14" style="3" customWidth="1"/>
    <col min="3" max="3" width="16" style="3" customWidth="1"/>
    <col min="4" max="4" width="7" style="3" customWidth="1"/>
    <col min="5" max="5" width="10" style="3" customWidth="1"/>
    <col min="6" max="6" width="34" style="3" customWidth="1"/>
    <col min="7" max="7" width="12" style="3" customWidth="1"/>
    <col min="8" max="16384" width="8.796875" style="3"/>
  </cols>
  <sheetData>
    <row r="1" spans="1:7" ht="21">
      <c r="A1" s="17" t="s">
        <v>132</v>
      </c>
      <c r="B1" s="18"/>
      <c r="C1" s="18"/>
      <c r="D1" s="18"/>
      <c r="E1" s="18"/>
      <c r="F1" s="18"/>
      <c r="G1" s="18"/>
    </row>
    <row r="2" spans="1:7" ht="14.4">
      <c r="A2" s="19" t="s">
        <v>133</v>
      </c>
      <c r="B2" s="18"/>
      <c r="C2" s="18"/>
      <c r="D2" s="18"/>
      <c r="E2" s="18"/>
      <c r="F2" s="18"/>
      <c r="G2" s="18"/>
    </row>
    <row r="3" spans="1:7" ht="14.4">
      <c r="A3" s="20"/>
      <c r="B3" s="21"/>
      <c r="C3" s="21"/>
      <c r="D3" s="21"/>
      <c r="E3" s="21"/>
      <c r="F3" s="21"/>
      <c r="G3" s="21"/>
    </row>
    <row r="4" spans="1:7">
      <c r="A4" s="22" t="s">
        <v>134</v>
      </c>
      <c r="B4" s="23"/>
      <c r="C4" s="23"/>
      <c r="D4" s="23"/>
      <c r="E4" s="23"/>
      <c r="F4" s="23"/>
      <c r="G4" s="24"/>
    </row>
    <row r="5" spans="1:7" ht="14.4">
      <c r="A5" s="20"/>
      <c r="B5" s="21"/>
      <c r="C5" s="21"/>
      <c r="D5" s="21"/>
      <c r="E5" s="21"/>
      <c r="F5" s="21"/>
      <c r="G5" s="21"/>
    </row>
    <row r="6" spans="1:7" ht="14.4">
      <c r="A6" s="25" t="s">
        <v>135</v>
      </c>
      <c r="B6" s="18"/>
      <c r="C6" s="18"/>
      <c r="D6" s="18"/>
      <c r="E6" s="18"/>
      <c r="F6" s="18"/>
      <c r="G6" s="18"/>
    </row>
    <row r="7" spans="1:7" ht="27.6">
      <c r="A7" s="26" t="s">
        <v>136</v>
      </c>
      <c r="B7" s="27" t="s">
        <v>137</v>
      </c>
      <c r="C7" s="27"/>
      <c r="D7" s="21"/>
      <c r="E7" s="26" t="s">
        <v>138</v>
      </c>
      <c r="F7" s="28">
        <v>46178</v>
      </c>
      <c r="G7" s="28"/>
    </row>
    <row r="8" spans="1:7" ht="27.6">
      <c r="A8" s="26" t="s">
        <v>139</v>
      </c>
      <c r="B8" s="27" t="s">
        <v>140</v>
      </c>
      <c r="C8" s="27"/>
      <c r="D8" s="21"/>
      <c r="E8" s="26" t="s">
        <v>141</v>
      </c>
      <c r="F8" s="29" t="s">
        <v>142</v>
      </c>
      <c r="G8" s="29"/>
    </row>
    <row r="9" spans="1:7" ht="27.6">
      <c r="A9" s="26" t="s">
        <v>143</v>
      </c>
      <c r="B9" s="27" t="s">
        <v>144</v>
      </c>
      <c r="C9" s="27"/>
      <c r="D9" s="21"/>
      <c r="E9" s="26" t="s">
        <v>145</v>
      </c>
      <c r="F9" s="27" t="s">
        <v>146</v>
      </c>
      <c r="G9" s="27"/>
    </row>
    <row r="10" spans="1:7" ht="14.4">
      <c r="A10" s="20"/>
      <c r="B10" s="21"/>
      <c r="C10" s="21"/>
      <c r="D10" s="21"/>
      <c r="E10" s="21"/>
      <c r="F10" s="21"/>
      <c r="G10" s="21"/>
    </row>
    <row r="11" spans="1:7" ht="14.4">
      <c r="A11" s="25" t="s">
        <v>147</v>
      </c>
      <c r="B11" s="18"/>
      <c r="C11" s="18"/>
      <c r="D11" s="18"/>
      <c r="E11" s="18"/>
      <c r="F11" s="18"/>
      <c r="G11" s="18"/>
    </row>
    <row r="12" spans="1:7">
      <c r="A12" s="30" t="s">
        <v>148</v>
      </c>
      <c r="B12" s="30"/>
      <c r="C12" s="30" t="s">
        <v>149</v>
      </c>
      <c r="D12" s="30"/>
      <c r="E12" s="31" t="s">
        <v>150</v>
      </c>
      <c r="F12" s="30" t="s">
        <v>151</v>
      </c>
      <c r="G12" s="30"/>
    </row>
    <row r="13" spans="1:7">
      <c r="A13" s="32" t="s">
        <v>66</v>
      </c>
      <c r="B13" s="32"/>
      <c r="C13" s="29" t="s">
        <v>152</v>
      </c>
      <c r="D13" s="29"/>
      <c r="E13" s="33">
        <f>IF(C13="","",IF(C13="Sí",2,IF(C13="Parcial",1,0)))</f>
        <v>2</v>
      </c>
      <c r="F13" s="34" t="s">
        <v>153</v>
      </c>
      <c r="G13" s="34"/>
    </row>
    <row r="14" spans="1:7">
      <c r="A14" s="32" t="s">
        <v>154</v>
      </c>
      <c r="B14" s="32"/>
      <c r="C14" s="29">
        <v>2</v>
      </c>
      <c r="D14" s="29"/>
      <c r="E14" s="33">
        <f>IF(C14="","",IF(C14&lt;=3,2,IF(C14&lt;=5,1,0)))</f>
        <v>2</v>
      </c>
      <c r="F14" s="34" t="s">
        <v>155</v>
      </c>
      <c r="G14" s="34"/>
    </row>
    <row r="15" spans="1:7">
      <c r="A15" s="32" t="s">
        <v>72</v>
      </c>
      <c r="B15" s="32"/>
      <c r="C15" s="29" t="s">
        <v>156</v>
      </c>
      <c r="D15" s="29"/>
      <c r="E15" s="33">
        <f>IF(C15="","",IF(C15="Baja",2,IF(C15="Media",1,0)))</f>
        <v>1</v>
      </c>
      <c r="F15" s="34" t="s">
        <v>157</v>
      </c>
      <c r="G15" s="34"/>
    </row>
    <row r="16" spans="1:7">
      <c r="A16" s="32" t="s">
        <v>75</v>
      </c>
      <c r="B16" s="32"/>
      <c r="C16" s="35">
        <v>0.93</v>
      </c>
      <c r="D16" s="35"/>
      <c r="E16" s="33">
        <f>IF(C16="","",IF(C16&gt;=0.95,2,IF(C16&gt;=0.9,1,0)))</f>
        <v>1</v>
      </c>
      <c r="F16" s="34" t="s">
        <v>158</v>
      </c>
      <c r="G16" s="34"/>
    </row>
    <row r="17" spans="1:7">
      <c r="A17" s="32" t="s">
        <v>159</v>
      </c>
      <c r="B17" s="32"/>
      <c r="C17" s="29" t="s">
        <v>152</v>
      </c>
      <c r="D17" s="29"/>
      <c r="E17" s="33">
        <f>IF(C17="","",IF(C17="Sí",2,IF(C17="Parcial",1,0)))</f>
        <v>2</v>
      </c>
      <c r="F17" s="34" t="s">
        <v>160</v>
      </c>
      <c r="G17" s="34"/>
    </row>
    <row r="18" spans="1:7">
      <c r="A18" s="32" t="s">
        <v>87</v>
      </c>
      <c r="B18" s="32"/>
      <c r="C18" s="29" t="s">
        <v>161</v>
      </c>
      <c r="D18" s="29"/>
      <c r="E18" s="33">
        <f>IF(C18="","",IF(C18="No",2,0))</f>
        <v>2</v>
      </c>
      <c r="F18" s="34" t="s">
        <v>162</v>
      </c>
      <c r="G18" s="34"/>
    </row>
    <row r="19" spans="1:7">
      <c r="A19" s="32" t="s">
        <v>90</v>
      </c>
      <c r="B19" s="32"/>
      <c r="C19" s="29" t="s">
        <v>152</v>
      </c>
      <c r="D19" s="29"/>
      <c r="E19" s="33">
        <f>IF(C19="","",IF(C19="Sí",2,0))</f>
        <v>2</v>
      </c>
      <c r="F19" s="34" t="s">
        <v>163</v>
      </c>
      <c r="G19" s="34"/>
    </row>
    <row r="20" spans="1:7">
      <c r="A20" s="32" t="s">
        <v>164</v>
      </c>
      <c r="B20" s="32"/>
      <c r="C20" s="29" t="s">
        <v>165</v>
      </c>
      <c r="D20" s="29"/>
      <c r="E20" s="33">
        <f>IF(C20="","",IF(C20="Sí",2,IF(C20="Parcial",1,0)))</f>
        <v>1</v>
      </c>
      <c r="F20" s="34" t="s">
        <v>95</v>
      </c>
      <c r="G20" s="34"/>
    </row>
    <row r="21" spans="1:7" ht="14.4">
      <c r="A21" s="20"/>
      <c r="B21" s="21"/>
      <c r="C21" s="21"/>
      <c r="D21" s="21"/>
      <c r="E21" s="21"/>
      <c r="F21" s="21"/>
      <c r="G21" s="21"/>
    </row>
    <row r="22" spans="1:7" ht="14.4">
      <c r="A22" s="25" t="s">
        <v>166</v>
      </c>
      <c r="B22" s="18"/>
      <c r="C22" s="18"/>
      <c r="D22" s="18"/>
      <c r="E22" s="18"/>
      <c r="F22" s="18"/>
      <c r="G22" s="18"/>
    </row>
    <row r="23" spans="1:7" ht="27.6">
      <c r="A23" s="32" t="s">
        <v>167</v>
      </c>
      <c r="B23" s="32"/>
      <c r="C23" s="36">
        <f>IF(COUNTBLANK(C13:C20)&gt;0,"",SUM(E13:E20))</f>
        <v>13</v>
      </c>
      <c r="D23" s="36"/>
      <c r="E23" s="32" t="s">
        <v>168</v>
      </c>
      <c r="F23" s="32"/>
      <c r="G23" s="33" t="str">
        <f>IF(COUNTBLANK(C13:C20)&gt;0,"Completa los criterios pendientes",IF(C23&gt;=14,"Apto para piloto",IF(C23&gt;=10,"Apto con protección","No apto todavía")))</f>
        <v>Apto con protección</v>
      </c>
    </row>
    <row r="24" spans="1:7">
      <c r="A24" s="32" t="s">
        <v>169</v>
      </c>
      <c r="B24" s="32"/>
      <c r="C24" s="34" t="str">
        <f>IF(G23="Completa los criterios pendientes","Completa los ocho criterios antes de interpretar el resultado.",IF(G23="Apto para piloto","Inicia un piloto corto con protección inicial y seguimiento semanal.",IF(G23="Apto con protección","Puedes hacer una prueba, pero conserva stock de seguridad y revisa al proveedor cada semana.","No reduzcas inventario todavía. Primero mejora datos, frecuencia, proveedor o contingencia.")))</f>
        <v>Puedes hacer una prueba, pero conserva stock de seguridad y revisa al proveedor cada semana.</v>
      </c>
      <c r="D24" s="34"/>
      <c r="E24" s="34"/>
      <c r="F24" s="34"/>
      <c r="G24" s="34"/>
    </row>
    <row r="25" spans="1:7" ht="14.4">
      <c r="A25" s="20"/>
      <c r="B25" s="21"/>
      <c r="C25" s="21"/>
      <c r="D25" s="21"/>
      <c r="E25" s="21"/>
      <c r="F25" s="21"/>
      <c r="G25" s="21"/>
    </row>
    <row r="26" spans="1:7" ht="14.4">
      <c r="A26" s="25" t="s">
        <v>170</v>
      </c>
      <c r="B26" s="18"/>
      <c r="C26" s="18"/>
      <c r="D26" s="18"/>
      <c r="E26" s="18"/>
      <c r="F26" s="18"/>
      <c r="G26" s="18"/>
    </row>
    <row r="27" spans="1:7">
      <c r="A27" s="31" t="s">
        <v>171</v>
      </c>
      <c r="B27" s="30" t="s">
        <v>172</v>
      </c>
      <c r="C27" s="30"/>
      <c r="D27" s="30" t="s">
        <v>173</v>
      </c>
      <c r="E27" s="30"/>
      <c r="F27" s="30"/>
      <c r="G27" s="30"/>
    </row>
    <row r="28" spans="1:7">
      <c r="A28" s="37" t="s">
        <v>174</v>
      </c>
      <c r="B28" s="38" t="s">
        <v>175</v>
      </c>
      <c r="C28" s="38"/>
      <c r="D28" s="34" t="s">
        <v>176</v>
      </c>
      <c r="E28" s="34"/>
      <c r="F28" s="34"/>
      <c r="G28" s="34"/>
    </row>
    <row r="29" spans="1:7">
      <c r="A29" s="37" t="s">
        <v>177</v>
      </c>
      <c r="B29" s="38" t="s">
        <v>178</v>
      </c>
      <c r="C29" s="38"/>
      <c r="D29" s="34" t="s">
        <v>179</v>
      </c>
      <c r="E29" s="34"/>
      <c r="F29" s="34"/>
      <c r="G29" s="34"/>
    </row>
    <row r="30" spans="1:7">
      <c r="A30" s="37" t="s">
        <v>180</v>
      </c>
      <c r="B30" s="38" t="s">
        <v>181</v>
      </c>
      <c r="C30" s="38"/>
      <c r="D30" s="34" t="s">
        <v>182</v>
      </c>
      <c r="E30" s="34"/>
      <c r="F30" s="34"/>
      <c r="G30" s="34"/>
    </row>
    <row r="31" spans="1:7" ht="14.4">
      <c r="A31" s="20"/>
      <c r="B31" s="21"/>
      <c r="C31" s="21"/>
      <c r="D31" s="21"/>
      <c r="E31" s="21"/>
      <c r="F31" s="21"/>
      <c r="G31" s="21"/>
    </row>
  </sheetData>
  <sheetProtection algorithmName="SHA-512" hashValue="KJfzwnjBUH/68Z719NLJpRfSWHULk5nKYazDAPs1TATPs5aWeHAwjVy697QlHILY5fryVzI2xwDrZ3ZXfMWe0Q==" saltValue="KfT2i4RXW/k37LZO2VAW1w==" spinCount="100000" sheet="1" objects="1" scenarios="1" formatCells="0" formatColumns="0" formatRows="0" sort="0" autoFilter="0" pivotTables="0"/>
  <mergeCells count="53">
    <mergeCell ref="B28:C28"/>
    <mergeCell ref="D28:G28"/>
    <mergeCell ref="B29:C29"/>
    <mergeCell ref="D29:G29"/>
    <mergeCell ref="B30:C30"/>
    <mergeCell ref="D30:G30"/>
    <mergeCell ref="A24:B24"/>
    <mergeCell ref="C24:G24"/>
    <mergeCell ref="A26:G26"/>
    <mergeCell ref="B27:C27"/>
    <mergeCell ref="D27:G27"/>
    <mergeCell ref="A20:B20"/>
    <mergeCell ref="C20:D20"/>
    <mergeCell ref="F20:G20"/>
    <mergeCell ref="A22:G22"/>
    <mergeCell ref="A23:B23"/>
    <mergeCell ref="C23:D23"/>
    <mergeCell ref="E23:F23"/>
    <mergeCell ref="A18:B18"/>
    <mergeCell ref="C18:D18"/>
    <mergeCell ref="F18:G18"/>
    <mergeCell ref="A19:B19"/>
    <mergeCell ref="C19:D19"/>
    <mergeCell ref="F19:G19"/>
    <mergeCell ref="A16:B16"/>
    <mergeCell ref="C16:D16"/>
    <mergeCell ref="F16:G16"/>
    <mergeCell ref="A17:B17"/>
    <mergeCell ref="C17:D17"/>
    <mergeCell ref="F17:G17"/>
    <mergeCell ref="A14:B14"/>
    <mergeCell ref="C14:D14"/>
    <mergeCell ref="F14:G14"/>
    <mergeCell ref="A15:B15"/>
    <mergeCell ref="C15:D15"/>
    <mergeCell ref="F15:G15"/>
    <mergeCell ref="A12:B12"/>
    <mergeCell ref="C12:D12"/>
    <mergeCell ref="F12:G12"/>
    <mergeCell ref="A13:B13"/>
    <mergeCell ref="C13:D13"/>
    <mergeCell ref="F13:G13"/>
    <mergeCell ref="B8:C8"/>
    <mergeCell ref="F8:G8"/>
    <mergeCell ref="B9:C9"/>
    <mergeCell ref="F9:G9"/>
    <mergeCell ref="A11:G11"/>
    <mergeCell ref="A1:G1"/>
    <mergeCell ref="A2:G2"/>
    <mergeCell ref="A4:G4"/>
    <mergeCell ref="A6:G6"/>
    <mergeCell ref="B7:C7"/>
    <mergeCell ref="F7:G7"/>
  </mergeCells>
  <conditionalFormatting sqref="G23">
    <cfRule type="containsText" dxfId="14" priority="1" operator="containsText" text="Apto para piloto"/>
    <cfRule type="containsText" dxfId="13" priority="2" operator="containsText" text="Apto con protección"/>
    <cfRule type="containsText" dxfId="12" priority="3" operator="containsText" text="No apto todavía"/>
    <cfRule type="containsText" dxfId="11" priority="4" operator="containsText" text="Completa los criterios"/>
  </conditionalFormatting>
  <dataValidations count="6">
    <dataValidation type="list" allowBlank="1" sqref="C13:D13 C20:D20 C17:D17" xr:uid="{00000000-0002-0000-0200-000000000000}">
      <formula1>"Sí,Parcial,No"</formula1>
    </dataValidation>
    <dataValidation type="decimal" allowBlank="1" showErrorMessage="1" errorTitle="Dato inválido" error="Ingresa un lead time entre 0 y 365 días." sqref="C14:D14" xr:uid="{00000000-0002-0000-0200-000001000000}">
      <formula1>0</formula1>
      <formula2>365</formula2>
    </dataValidation>
    <dataValidation type="list" allowBlank="1" sqref="C15:D15" xr:uid="{00000000-0002-0000-0200-000002000000}">
      <formula1>"Baja,Media,Alta"</formula1>
    </dataValidation>
    <dataValidation type="decimal" allowBlank="1" showErrorMessage="1" errorTitle="Dato inválido" error="Ingresa un porcentaje entre 0 % y 100 %." sqref="C16:D16" xr:uid="{00000000-0002-0000-0200-000003000000}">
      <formula1>0</formula1>
      <formula2>1</formula2>
    </dataValidation>
    <dataValidation type="list" allowBlank="1" sqref="C18:D19" xr:uid="{00000000-0002-0000-0200-000005000000}">
      <formula1>"Sí,No"</formula1>
    </dataValidation>
    <dataValidation type="custom" allowBlank="1" showErrorMessage="1" errorTitle="Cálculo automático" error="Esta celda contiene un cálculo. Edita solo las celdas azul claro." sqref="E13:E20 C24:G24 G23 C23:D23" xr:uid="{00000000-0002-0000-0200-000007000000}">
      <formula1>FALSE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2"/>
  <sheetViews>
    <sheetView workbookViewId="0">
      <selection activeCell="B17" sqref="B17:C17"/>
    </sheetView>
  </sheetViews>
  <sheetFormatPr baseColWidth="10" defaultColWidth="8.796875" defaultRowHeight="13.8"/>
  <cols>
    <col min="1" max="1" width="25" style="3" customWidth="1"/>
    <col min="2" max="3" width="18" style="3" customWidth="1"/>
    <col min="4" max="4" width="14" style="3" customWidth="1"/>
    <col min="5" max="5" width="24" style="3" customWidth="1"/>
    <col min="6" max="6" width="42" style="3" customWidth="1"/>
    <col min="7" max="16384" width="8.796875" style="3"/>
  </cols>
  <sheetData>
    <row r="1" spans="1:6" ht="21">
      <c r="A1" s="17" t="s">
        <v>183</v>
      </c>
      <c r="B1" s="18"/>
      <c r="C1" s="18"/>
      <c r="D1" s="18"/>
      <c r="E1" s="18"/>
      <c r="F1" s="18"/>
    </row>
    <row r="2" spans="1:6" ht="14.4">
      <c r="A2" s="19" t="s">
        <v>184</v>
      </c>
      <c r="B2" s="18"/>
      <c r="C2" s="18"/>
      <c r="D2" s="18"/>
      <c r="E2" s="18"/>
      <c r="F2" s="18"/>
    </row>
    <row r="3" spans="1:6" ht="14.4">
      <c r="A3" s="20"/>
      <c r="B3" s="21"/>
      <c r="C3" s="21"/>
      <c r="D3" s="21"/>
      <c r="E3" s="21"/>
      <c r="F3" s="21"/>
    </row>
    <row r="4" spans="1:6">
      <c r="A4" s="22" t="s">
        <v>185</v>
      </c>
      <c r="B4" s="23"/>
      <c r="C4" s="23"/>
      <c r="D4" s="23"/>
      <c r="E4" s="23"/>
      <c r="F4" s="24"/>
    </row>
    <row r="5" spans="1:6" ht="14.4">
      <c r="A5" s="20"/>
      <c r="B5" s="21"/>
      <c r="C5" s="21"/>
      <c r="D5" s="21"/>
      <c r="E5" s="21"/>
      <c r="F5" s="21"/>
    </row>
    <row r="6" spans="1:6" ht="14.4">
      <c r="A6" s="25" t="s">
        <v>186</v>
      </c>
      <c r="B6" s="18"/>
      <c r="C6" s="18"/>
      <c r="D6" s="18"/>
      <c r="E6" s="18"/>
      <c r="F6" s="18"/>
    </row>
    <row r="7" spans="1:6" ht="14.4">
      <c r="A7" s="26" t="s">
        <v>136</v>
      </c>
      <c r="B7" s="34" t="str">
        <f>'03 Evaluacion JIT'!B7</f>
        <v>Restaurante Sabor Central</v>
      </c>
      <c r="C7" s="34"/>
      <c r="D7" s="21"/>
      <c r="E7" s="26" t="s">
        <v>139</v>
      </c>
      <c r="F7" s="39" t="str">
        <f>'03 Evaluacion JIT'!B8</f>
        <v>Tomate saladette</v>
      </c>
    </row>
    <row r="8" spans="1:6" ht="14.4">
      <c r="A8" s="26" t="s">
        <v>145</v>
      </c>
      <c r="B8" s="34" t="str">
        <f>'03 Evaluacion JIT'!F9</f>
        <v>Verduras Frescas del Centro</v>
      </c>
      <c r="C8" s="34"/>
      <c r="D8" s="21"/>
      <c r="E8" s="26" t="s">
        <v>187</v>
      </c>
      <c r="F8" s="33" t="str">
        <f>'03 Evaluacion JIT'!G23</f>
        <v>Apto con protección</v>
      </c>
    </row>
    <row r="9" spans="1:6" ht="14.4">
      <c r="A9" s="20"/>
      <c r="B9" s="21"/>
      <c r="C9" s="21"/>
      <c r="D9" s="21"/>
      <c r="E9" s="21"/>
      <c r="F9" s="21"/>
    </row>
    <row r="10" spans="1:6" ht="14.4">
      <c r="A10" s="25" t="s">
        <v>188</v>
      </c>
      <c r="B10" s="18"/>
      <c r="C10" s="18"/>
      <c r="D10" s="18"/>
      <c r="E10" s="18"/>
      <c r="F10" s="18"/>
    </row>
    <row r="11" spans="1:6" ht="14.4">
      <c r="A11" s="26" t="s">
        <v>189</v>
      </c>
      <c r="B11" s="28">
        <v>46181</v>
      </c>
      <c r="C11" s="28"/>
      <c r="D11" s="21"/>
      <c r="E11" s="26" t="s">
        <v>190</v>
      </c>
      <c r="F11" s="40">
        <f>IF(B11="","",B11+55)</f>
        <v>46236</v>
      </c>
    </row>
    <row r="12" spans="1:6">
      <c r="A12" s="26" t="s">
        <v>191</v>
      </c>
      <c r="B12" s="27" t="s">
        <v>192</v>
      </c>
      <c r="C12" s="27"/>
      <c r="D12" s="27"/>
      <c r="E12" s="27"/>
      <c r="F12" s="27"/>
    </row>
    <row r="13" spans="1:6" ht="14.4">
      <c r="A13" s="26" t="s">
        <v>193</v>
      </c>
      <c r="B13" s="27" t="s">
        <v>194</v>
      </c>
      <c r="C13" s="27"/>
      <c r="D13" s="21"/>
      <c r="E13" s="26" t="s">
        <v>195</v>
      </c>
      <c r="F13" s="41" t="s">
        <v>196</v>
      </c>
    </row>
    <row r="14" spans="1:6" ht="14.4">
      <c r="A14" s="26" t="s">
        <v>197</v>
      </c>
      <c r="B14" s="42">
        <v>25</v>
      </c>
      <c r="C14" s="42"/>
      <c r="D14" s="21"/>
      <c r="E14" s="26" t="s">
        <v>198</v>
      </c>
      <c r="F14" s="43">
        <v>20</v>
      </c>
    </row>
    <row r="15" spans="1:6" ht="14.4">
      <c r="A15" s="26" t="s">
        <v>199</v>
      </c>
      <c r="B15" s="42">
        <v>35</v>
      </c>
      <c r="C15" s="42"/>
      <c r="D15" s="21"/>
      <c r="E15" s="26" t="s">
        <v>154</v>
      </c>
      <c r="F15" s="37">
        <f>'03 Evaluacion JIT'!C14</f>
        <v>2</v>
      </c>
    </row>
    <row r="16" spans="1:6" ht="14.4">
      <c r="A16" s="26" t="s">
        <v>200</v>
      </c>
      <c r="B16" s="42">
        <v>7</v>
      </c>
      <c r="C16" s="42"/>
      <c r="D16" s="21"/>
      <c r="E16" s="26" t="s">
        <v>201</v>
      </c>
      <c r="F16" s="43">
        <v>4</v>
      </c>
    </row>
    <row r="17" spans="1:6" ht="14.4">
      <c r="A17" s="26" t="s">
        <v>202</v>
      </c>
      <c r="B17" s="27" t="s">
        <v>203</v>
      </c>
      <c r="C17" s="27"/>
      <c r="D17" s="21"/>
      <c r="E17" s="26" t="s">
        <v>204</v>
      </c>
      <c r="F17" s="41" t="s">
        <v>205</v>
      </c>
    </row>
    <row r="18" spans="1:6" ht="27.6">
      <c r="A18" s="26" t="s">
        <v>206</v>
      </c>
      <c r="B18" s="27" t="s">
        <v>207</v>
      </c>
      <c r="C18" s="27"/>
      <c r="D18" s="21"/>
      <c r="E18" s="26" t="s">
        <v>93</v>
      </c>
      <c r="F18" s="41" t="s">
        <v>208</v>
      </c>
    </row>
    <row r="19" spans="1:6" ht="14.4">
      <c r="A19" s="20"/>
      <c r="B19" s="21"/>
      <c r="C19" s="21"/>
      <c r="D19" s="21"/>
      <c r="E19" s="21"/>
      <c r="F19" s="21"/>
    </row>
    <row r="20" spans="1:6" ht="14.4">
      <c r="A20" s="25" t="s">
        <v>209</v>
      </c>
      <c r="B20" s="18"/>
      <c r="C20" s="18"/>
      <c r="D20" s="18"/>
      <c r="E20" s="18"/>
      <c r="F20" s="18"/>
    </row>
    <row r="21" spans="1:6">
      <c r="A21" s="30" t="s">
        <v>210</v>
      </c>
      <c r="B21" s="30"/>
      <c r="C21" s="30"/>
      <c r="D21" s="30" t="s">
        <v>172</v>
      </c>
      <c r="E21" s="30"/>
      <c r="F21" s="31" t="s">
        <v>211</v>
      </c>
    </row>
    <row r="22" spans="1:6">
      <c r="A22" s="32" t="s">
        <v>212</v>
      </c>
      <c r="B22" s="32"/>
      <c r="C22" s="32"/>
      <c r="D22" s="29" t="s">
        <v>213</v>
      </c>
      <c r="E22" s="29"/>
      <c r="F22" s="41" t="s">
        <v>214</v>
      </c>
    </row>
    <row r="23" spans="1:6">
      <c r="A23" s="32" t="s">
        <v>215</v>
      </c>
      <c r="B23" s="32"/>
      <c r="C23" s="32"/>
      <c r="D23" s="29" t="s">
        <v>213</v>
      </c>
      <c r="E23" s="29"/>
      <c r="F23" s="41" t="s">
        <v>216</v>
      </c>
    </row>
    <row r="24" spans="1:6">
      <c r="A24" s="32" t="s">
        <v>217</v>
      </c>
      <c r="B24" s="32"/>
      <c r="C24" s="32"/>
      <c r="D24" s="29" t="s">
        <v>213</v>
      </c>
      <c r="E24" s="29"/>
      <c r="F24" s="41" t="s">
        <v>218</v>
      </c>
    </row>
    <row r="25" spans="1:6">
      <c r="A25" s="32" t="s">
        <v>219</v>
      </c>
      <c r="B25" s="32"/>
      <c r="C25" s="32"/>
      <c r="D25" s="29" t="s">
        <v>213</v>
      </c>
      <c r="E25" s="29"/>
      <c r="F25" s="41" t="s">
        <v>220</v>
      </c>
    </row>
    <row r="26" spans="1:6">
      <c r="A26" s="32" t="s">
        <v>221</v>
      </c>
      <c r="B26" s="32"/>
      <c r="C26" s="32"/>
      <c r="D26" s="29" t="s">
        <v>213</v>
      </c>
      <c r="E26" s="29"/>
      <c r="F26" s="41" t="s">
        <v>222</v>
      </c>
    </row>
    <row r="27" spans="1:6">
      <c r="A27" s="32" t="s">
        <v>223</v>
      </c>
      <c r="B27" s="32"/>
      <c r="C27" s="32"/>
      <c r="D27" s="29" t="s">
        <v>213</v>
      </c>
      <c r="E27" s="29"/>
      <c r="F27" s="41" t="s">
        <v>224</v>
      </c>
    </row>
    <row r="28" spans="1:6" ht="14.4">
      <c r="A28" s="20"/>
      <c r="B28" s="21"/>
      <c r="C28" s="21"/>
      <c r="D28" s="21"/>
      <c r="E28" s="21"/>
      <c r="F28" s="21"/>
    </row>
    <row r="29" spans="1:6" ht="14.4">
      <c r="A29" s="25" t="s">
        <v>225</v>
      </c>
      <c r="B29" s="18"/>
      <c r="C29" s="18"/>
      <c r="D29" s="18"/>
      <c r="E29" s="18"/>
      <c r="F29" s="18"/>
    </row>
    <row r="30" spans="1:6">
      <c r="A30" s="32" t="s">
        <v>226</v>
      </c>
      <c r="B30" s="32"/>
      <c r="C30" s="36" t="str">
        <f>IF(OR(F8="",F8="Completa los criterios pendientes"),"Pendiente: completa la evaluación",IF(F8="No apto todavía","No iniciar: corrige la evaluación",IF(COUNTIF(D22:D27,"Pendiente")&gt;0,"Pendiente: completa controles obligatorios","Listo para iniciar")))</f>
        <v>Listo para iniciar</v>
      </c>
      <c r="D30" s="36"/>
      <c r="E30" s="36"/>
      <c r="F30" s="36"/>
    </row>
    <row r="31" spans="1:6">
      <c r="A31" s="32" t="s">
        <v>227</v>
      </c>
      <c r="B31" s="32"/>
      <c r="C31" s="34" t="str">
        <f>IF(C30="Listo para iniciar","Registra cada semana los datos en la hoja 05 y evita cambiar las celdas grises.",IF(LEFT(C30,8)="Pendiente","Completa los controles o la evaluación antes de mover la frecuencia de reposición.","Revisa la hoja 03 y corrige las condiciones que hacen riesgoso el piloto."))</f>
        <v>Registra cada semana los datos en la hoja 05 y evita cambiar las celdas grises.</v>
      </c>
      <c r="D31" s="34"/>
      <c r="E31" s="34"/>
      <c r="F31" s="34"/>
    </row>
    <row r="32" spans="1:6" ht="14.4">
      <c r="A32" s="20"/>
      <c r="B32" s="21"/>
      <c r="C32" s="21"/>
      <c r="D32" s="21"/>
      <c r="E32" s="21"/>
      <c r="F32" s="21"/>
    </row>
  </sheetData>
  <sheetProtection algorithmName="SHA-512" hashValue="5Gz3LrFPA3GN3RrE3hMcazYFK840dygI05Y37ytRNBqtTG8x07X1sgONnjyr80+y6lAs3YYA5t8gAn4gsXj8Kg==" saltValue="1F+YVcIFpXvWN8nsRghWhA==" spinCount="100000" sheet="1" objects="1" scenarios="1" formatCells="0" formatColumns="0" formatRows="0" sort="0" autoFilter="0" pivotTables="0"/>
  <mergeCells count="35">
    <mergeCell ref="A30:B30"/>
    <mergeCell ref="C30:F30"/>
    <mergeCell ref="A31:B31"/>
    <mergeCell ref="C31:F31"/>
    <mergeCell ref="A26:C26"/>
    <mergeCell ref="D26:E26"/>
    <mergeCell ref="A27:C27"/>
    <mergeCell ref="D27:E27"/>
    <mergeCell ref="A29:F29"/>
    <mergeCell ref="A23:C23"/>
    <mergeCell ref="D23:E23"/>
    <mergeCell ref="A24:C24"/>
    <mergeCell ref="D24:E24"/>
    <mergeCell ref="A25:C25"/>
    <mergeCell ref="D25:E25"/>
    <mergeCell ref="A20:F20"/>
    <mergeCell ref="A21:C21"/>
    <mergeCell ref="D21:E21"/>
    <mergeCell ref="A22:C22"/>
    <mergeCell ref="D22:E22"/>
    <mergeCell ref="B14:C14"/>
    <mergeCell ref="B15:C15"/>
    <mergeCell ref="B16:C16"/>
    <mergeCell ref="B17:C17"/>
    <mergeCell ref="B18:C18"/>
    <mergeCell ref="B8:C8"/>
    <mergeCell ref="A10:F10"/>
    <mergeCell ref="B11:C11"/>
    <mergeCell ref="B12:F12"/>
    <mergeCell ref="B13:C13"/>
    <mergeCell ref="A1:F1"/>
    <mergeCell ref="A2:F2"/>
    <mergeCell ref="A4:F4"/>
    <mergeCell ref="A6:F6"/>
    <mergeCell ref="B7:C7"/>
  </mergeCells>
  <conditionalFormatting sqref="C30:F30">
    <cfRule type="containsText" dxfId="10" priority="1" operator="containsText" text="Listo para iniciar"/>
    <cfRule type="containsText" dxfId="9" priority="2" operator="containsText" text="Pendiente"/>
    <cfRule type="containsText" dxfId="8" priority="3" operator="containsText" text="No iniciar"/>
  </conditionalFormatting>
  <dataValidations count="9">
    <dataValidation type="date" allowBlank="1" showErrorMessage="1" errorTitle="Fecha inválida" error="Ingresa una fecha entre 2020 y 2035." sqref="B11:C11" xr:uid="{00000000-0002-0000-0300-000000000000}">
      <formula1>DATE(2020,1,1)</formula1>
      <formula2>DATE(2035,12,31)</formula2>
    </dataValidation>
    <dataValidation type="decimal" operator="greaterThanOrEqual" allowBlank="1" showErrorMessage="1" errorTitle="Dato inválido" error="Ingresa un stock de seguridad mayor o igual a cero." sqref="B14:C14" xr:uid="{00000000-0002-0000-0300-000001000000}">
      <formula1>0</formula1>
    </dataValidation>
    <dataValidation type="decimal" operator="greaterThanOrEqual" allowBlank="1" showErrorMessage="1" errorTitle="Dato inválido" error="Ingresa un MOQ mayor o igual a cero." sqref="F14" xr:uid="{00000000-0002-0000-0300-000002000000}">
      <formula1>0</formula1>
    </dataValidation>
    <dataValidation type="decimal" operator="greaterThanOrEqual" allowBlank="1" showErrorMessage="1" errorTitle="Dato inválido" error="Ingresa inventario inicial mayor o igual a cero." sqref="B15:C15" xr:uid="{00000000-0002-0000-0300-000003000000}">
      <formula1>0</formula1>
    </dataValidation>
    <dataValidation type="decimal" operator="greaterThanOrEqual" allowBlank="1" showErrorMessage="1" errorTitle="Dato inválido" error="Ingresa merma base mayor o igual a cero." sqref="B16:C16" xr:uid="{00000000-0002-0000-0300-000004000000}">
      <formula1>0</formula1>
    </dataValidation>
    <dataValidation type="decimal" operator="greaterThanOrEqual" allowBlank="1" showErrorMessage="1" errorTitle="Dato inválido" error="Ingresa meta de merma mayor o igual a cero." sqref="F16" xr:uid="{00000000-0002-0000-0300-000005000000}">
      <formula1>0</formula1>
    </dataValidation>
    <dataValidation type="list" allowBlank="1" sqref="D22:E24 D26:E27" xr:uid="{00000000-0002-0000-0300-000006000000}">
      <formula1>"Completado,Pendiente"</formula1>
    </dataValidation>
    <dataValidation type="list" allowBlank="1" sqref="D25:E25" xr:uid="{00000000-0002-0000-0300-000007000000}">
      <formula1>"Completado,Pendiente,No aplica"</formula1>
    </dataValidation>
    <dataValidation type="custom" allowBlank="1" showErrorMessage="1" errorTitle="Cálculo automático" error="Esta celda contiene un cálculo. Edita solo las celdas azul claro." sqref="C30:F31 F15 F11 B7:C8 F7:F8" xr:uid="{00000000-0002-0000-0300-000009000000}">
      <formula1>FALSE</formula1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8"/>
  <sheetViews>
    <sheetView tabSelected="1" workbookViewId="0">
      <selection activeCell="D19" sqref="D19:O19"/>
    </sheetView>
  </sheetViews>
  <sheetFormatPr baseColWidth="10" defaultColWidth="8.796875" defaultRowHeight="13.8"/>
  <cols>
    <col min="1" max="1" width="9" style="3" customWidth="1"/>
    <col min="2" max="3" width="12" style="3" customWidth="1"/>
    <col min="4" max="4" width="14" style="3" customWidth="1"/>
    <col min="5" max="6" width="11" style="3" customWidth="1"/>
    <col min="7" max="7" width="10" style="3" customWidth="1"/>
    <col min="8" max="8" width="14" style="3" customWidth="1"/>
    <col min="9" max="9" width="16" style="3" customWidth="1"/>
    <col min="10" max="10" width="11" style="3" customWidth="1"/>
    <col min="11" max="12" width="12" style="3" customWidth="1"/>
    <col min="13" max="13" width="16" style="3" customWidth="1"/>
    <col min="14" max="14" width="15" style="3" customWidth="1"/>
    <col min="15" max="15" width="44" style="3" customWidth="1"/>
    <col min="16" max="16384" width="8.796875" style="3"/>
  </cols>
  <sheetData>
    <row r="1" spans="1:15" ht="21">
      <c r="A1" s="17" t="s">
        <v>228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4.4">
      <c r="A2" s="19" t="s">
        <v>229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ht="14.4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>
      <c r="A4" s="22" t="s">
        <v>230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4"/>
    </row>
    <row r="5" spans="1:15" ht="14.4">
      <c r="A5" s="20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</row>
    <row r="6" spans="1:15" ht="14.4">
      <c r="A6" s="25" t="s">
        <v>231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 ht="27.6">
      <c r="A7" s="26" t="s">
        <v>136</v>
      </c>
      <c r="B7" s="34" t="str">
        <f>'04 Diseno Piloto'!B7</f>
        <v>Restaurante Sabor Central</v>
      </c>
      <c r="C7" s="34"/>
      <c r="D7" s="34"/>
      <c r="E7" s="26" t="s">
        <v>232</v>
      </c>
      <c r="F7" s="34" t="str">
        <f>'04 Diseno Piloto'!F7</f>
        <v>Tomate saladette</v>
      </c>
      <c r="G7" s="34"/>
      <c r="H7" s="34"/>
      <c r="I7" s="26" t="s">
        <v>233</v>
      </c>
      <c r="J7" s="37" t="str">
        <f>'03 Evaluacion JIT'!F8</f>
        <v>kg</v>
      </c>
      <c r="K7" s="21"/>
      <c r="L7" s="26" t="s">
        <v>234</v>
      </c>
      <c r="M7" s="44">
        <f>'04 Diseno Piloto'!B11</f>
        <v>46181</v>
      </c>
      <c r="N7" s="44"/>
      <c r="O7" s="44"/>
    </row>
    <row r="8" spans="1:15" ht="27.6">
      <c r="A8" s="26" t="s">
        <v>235</v>
      </c>
      <c r="B8" s="34" t="str">
        <f>'04 Diseno Piloto'!B8</f>
        <v>Verduras Frescas del Centro</v>
      </c>
      <c r="C8" s="34"/>
      <c r="D8" s="34"/>
      <c r="E8" s="26" t="s">
        <v>236</v>
      </c>
      <c r="F8" s="38" t="str">
        <f>'04 Diseno Piloto'!F8</f>
        <v>Apto con protección</v>
      </c>
      <c r="G8" s="38"/>
      <c r="H8" s="38"/>
      <c r="I8" s="26" t="s">
        <v>195</v>
      </c>
      <c r="J8" s="37" t="str">
        <f>'04 Diseno Piloto'!F13</f>
        <v>3 entregas por semana</v>
      </c>
      <c r="K8" s="21"/>
      <c r="L8" s="26" t="s">
        <v>237</v>
      </c>
      <c r="M8" s="44">
        <f>'04 Diseno Piloto'!F11</f>
        <v>46236</v>
      </c>
      <c r="N8" s="44"/>
      <c r="O8" s="44"/>
    </row>
    <row r="9" spans="1:15" ht="41.4">
      <c r="A9" s="26" t="s">
        <v>81</v>
      </c>
      <c r="B9" s="45">
        <f>'04 Diseno Piloto'!B14</f>
        <v>25</v>
      </c>
      <c r="C9" s="45"/>
      <c r="D9" s="45"/>
      <c r="E9" s="26" t="s">
        <v>238</v>
      </c>
      <c r="F9" s="45">
        <f>'04 Diseno Piloto'!F16</f>
        <v>4</v>
      </c>
      <c r="G9" s="45"/>
      <c r="H9" s="45"/>
      <c r="I9" s="26" t="s">
        <v>239</v>
      </c>
      <c r="J9" s="46">
        <f>'04 Diseno Piloto'!B16</f>
        <v>7</v>
      </c>
      <c r="K9" s="21"/>
      <c r="L9" s="26" t="s">
        <v>240</v>
      </c>
      <c r="M9" s="38" t="str">
        <f>IF(M7="","",8&amp;" semanas")</f>
        <v>8 semanas</v>
      </c>
      <c r="N9" s="38"/>
      <c r="O9" s="38"/>
    </row>
    <row r="10" spans="1:15" ht="14.4">
      <c r="A10" s="20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</row>
    <row r="11" spans="1:15" ht="14.4">
      <c r="A11" s="25" t="s">
        <v>241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>
      <c r="A12" s="30" t="s">
        <v>242</v>
      </c>
      <c r="B12" s="30"/>
      <c r="C12" s="30"/>
      <c r="D12" s="30" t="s">
        <v>243</v>
      </c>
      <c r="E12" s="30"/>
      <c r="F12" s="30"/>
      <c r="G12" s="30" t="s">
        <v>244</v>
      </c>
      <c r="H12" s="30"/>
      <c r="I12" s="30"/>
      <c r="J12" s="30" t="s">
        <v>245</v>
      </c>
      <c r="K12" s="30"/>
      <c r="L12" s="30"/>
      <c r="M12" s="30" t="s">
        <v>246</v>
      </c>
      <c r="N12" s="30"/>
      <c r="O12" s="30"/>
    </row>
    <row r="13" spans="1:15">
      <c r="A13" s="47">
        <f>IF(OR(COUNT(E23:E30)&lt;8,COUNT(N23:N30)&lt;8,SUM(L23:L30)=0),"",SUM(M23:M30)/SUM(L23:L30))</f>
        <v>0.95833333333333337</v>
      </c>
      <c r="B13" s="47"/>
      <c r="C13" s="47"/>
      <c r="D13" s="47">
        <f>IF(COUNT(E23:E30)&lt;8,"",SUM(J23:J30)/(COUNT(E23:E30)*7))</f>
        <v>0</v>
      </c>
      <c r="E13" s="47"/>
      <c r="F13" s="47"/>
      <c r="G13" s="48">
        <f>IF(COUNT(E23:E30)&lt;8,"",SUM(K23:K30))</f>
        <v>1</v>
      </c>
      <c r="H13" s="48"/>
      <c r="I13" s="48"/>
      <c r="J13" s="49">
        <f>IF(COUNT(G23:G30)&lt;8,"",SUM(G23:G30))</f>
        <v>33</v>
      </c>
      <c r="K13" s="49"/>
      <c r="L13" s="49"/>
      <c r="M13" s="49">
        <f>IF(OR(COUNT(H23:H30)&lt;8,COUNT(F23:F30)&lt;8,SUM(F23:F30)=0),"",AVERAGE(H23:H30)/(SUM(F23:F30)/(COUNT(F23:F30)*7)))</f>
        <v>2.2130919220055709</v>
      </c>
      <c r="N13" s="49"/>
      <c r="O13" s="49"/>
    </row>
    <row r="14" spans="1:15" ht="14.4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</row>
    <row r="15" spans="1:15">
      <c r="A15" s="30" t="s">
        <v>247</v>
      </c>
      <c r="B15" s="30"/>
      <c r="C15" s="30"/>
      <c r="D15" s="30" t="s">
        <v>248</v>
      </c>
      <c r="E15" s="30"/>
      <c r="F15" s="30"/>
      <c r="G15" s="30" t="s">
        <v>249</v>
      </c>
      <c r="H15" s="30"/>
      <c r="I15" s="30"/>
      <c r="J15" s="30" t="s">
        <v>250</v>
      </c>
      <c r="K15" s="30"/>
      <c r="L15" s="30"/>
      <c r="M15" s="30" t="s">
        <v>251</v>
      </c>
      <c r="N15" s="30"/>
      <c r="O15" s="30"/>
    </row>
    <row r="16" spans="1:15">
      <c r="A16" s="48">
        <f>IF(COUNTA(I23:I30)&lt;8,"",COUNTIF(I23:I30,"Bajo protección"))</f>
        <v>2</v>
      </c>
      <c r="B16" s="48"/>
      <c r="C16" s="48"/>
      <c r="D16" s="47">
        <f>IF(OR(COUNT(G23:G30)&lt;8,'04 Diseno Piloto'!B16="",'04 Diseno Piloto'!B16=0),"",1-AVERAGE(G23:G30)/'04 Diseno Piloto'!B16)</f>
        <v>0.4107142857142857</v>
      </c>
      <c r="E16" s="47"/>
      <c r="F16" s="47"/>
      <c r="G16" s="50" t="str">
        <f>IF(OR(COUNT(G23:G30)&lt;8,'04 Diseno Piloto'!F16=""),"",IF(AVERAGE(G23:G30)&lt;='04 Diseno Piloto'!F16,"Sí","No"))</f>
        <v>No</v>
      </c>
      <c r="H16" s="50"/>
      <c r="I16" s="50"/>
      <c r="J16" s="49">
        <f>IF(COUNT(H23:H30)&lt;8,"",MIN(H23:H30))</f>
        <v>23</v>
      </c>
      <c r="K16" s="49"/>
      <c r="L16" s="49"/>
      <c r="M16" s="50" t="str">
        <f>IF(AND(COUNT(E23:E30)=8,COUNT(F23:F30)=8,COUNT(G23:G30)=8,COUNT(J23:J30)=8,COUNT(K23:K30)=8,COUNT(L23:L30)=8,COUNT(M23:M30)=8,COUNT(N23:N30)=8),"Sí","No")</f>
        <v>Sí</v>
      </c>
      <c r="N16" s="50"/>
      <c r="O16" s="50"/>
    </row>
    <row r="17" spans="1:15" ht="14.4">
      <c r="A17" s="20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</row>
    <row r="18" spans="1:15">
      <c r="A18" s="32" t="s">
        <v>252</v>
      </c>
      <c r="B18" s="32"/>
      <c r="C18" s="32"/>
      <c r="D18" s="36" t="str">
        <f>IF(M16&lt;&gt;"Sí","Completa o corrige las 8 semanas",IF(AND(A13&gt;=0.95,D13&lt;=0.01,G13&lt;=1,A16=0,G16="Sí"),"Mantener y ampliar gradualmente",IF(AND(A13&gt;=0.9,D13&lt;=0.03,G13&lt;=2,A16&lt;=2,D16&gt;=0),"Ajustar y repetir el piloto","Detener y revisar condiciones")))</f>
        <v>Ajustar y repetir el piloto</v>
      </c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</row>
    <row r="19" spans="1:15">
      <c r="A19" s="32" t="s">
        <v>227</v>
      </c>
      <c r="B19" s="32"/>
      <c r="C19" s="32"/>
      <c r="D19" s="34" t="str">
        <f>IF(D18="","",IF(D18="Mantener y ampliar gradualmente","Mantén las reglas actuales y prueba un segundo SKU con el mismo control.",IF(D18="Ajustar y repetir el piloto","Ajusta frecuencia, reserva o proveedor antes de ampliar el modelo.",IF(D18="Detener y revisar condiciones","Revisa proveedor, lead time, protección y datos antes de continuar.","Registra todas las semanas y corrige cualquier dato inválido antes de decidir."))))</f>
        <v>Ajusta frecuencia, reserva o proveedor antes de ampliar el modelo.</v>
      </c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</row>
    <row r="20" spans="1:15" ht="14.4">
      <c r="A20" s="20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</row>
    <row r="21" spans="1:15" ht="14.4">
      <c r="A21" s="25" t="s">
        <v>253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</row>
    <row r="22" spans="1:15" ht="41.4">
      <c r="A22" s="31" t="s">
        <v>254</v>
      </c>
      <c r="B22" s="31" t="s">
        <v>255</v>
      </c>
      <c r="C22" s="31" t="s">
        <v>256</v>
      </c>
      <c r="D22" s="31" t="s">
        <v>257</v>
      </c>
      <c r="E22" s="31" t="s">
        <v>258</v>
      </c>
      <c r="F22" s="31" t="s">
        <v>259</v>
      </c>
      <c r="G22" s="31" t="s">
        <v>260</v>
      </c>
      <c r="H22" s="31" t="s">
        <v>261</v>
      </c>
      <c r="I22" s="31" t="s">
        <v>262</v>
      </c>
      <c r="J22" s="31" t="s">
        <v>263</v>
      </c>
      <c r="K22" s="31" t="s">
        <v>264</v>
      </c>
      <c r="L22" s="31" t="s">
        <v>265</v>
      </c>
      <c r="M22" s="31" t="s">
        <v>266</v>
      </c>
      <c r="N22" s="31" t="s">
        <v>267</v>
      </c>
      <c r="O22" s="31" t="s">
        <v>268</v>
      </c>
    </row>
    <row r="23" spans="1:15">
      <c r="A23" s="37">
        <v>1</v>
      </c>
      <c r="B23" s="40">
        <f>'04 Diseno Piloto'!B11</f>
        <v>46181</v>
      </c>
      <c r="C23" s="40">
        <f t="shared" ref="C23:C30" si="0">IF(B23="","",B23+6)</f>
        <v>46187</v>
      </c>
      <c r="D23" s="46">
        <f>'04 Diseno Piloto'!B15</f>
        <v>35</v>
      </c>
      <c r="E23" s="43">
        <v>90</v>
      </c>
      <c r="F23" s="43">
        <v>91</v>
      </c>
      <c r="G23" s="43">
        <v>5</v>
      </c>
      <c r="H23" s="46">
        <f t="shared" ref="H23:H30" si="1">IF(COUNT(E23:G23)&lt;3,"",D23+E23-F23-G23)</f>
        <v>29</v>
      </c>
      <c r="I23" s="37" t="str">
        <f>IF(OR(H23="",'04 Diseno Piloto'!B14=""),"",IF(H23&lt;'04 Diseno Piloto'!B14,"Bajo protección","OK"))</f>
        <v>OK</v>
      </c>
      <c r="J23" s="51">
        <v>0</v>
      </c>
      <c r="K23" s="51">
        <v>0</v>
      </c>
      <c r="L23" s="51">
        <v>3</v>
      </c>
      <c r="M23" s="51">
        <v>3</v>
      </c>
      <c r="N23" s="52">
        <f t="shared" ref="N23:N30" si="2">IF(OR(L23="",M23=""),"",IF(M23&gt;L23,"Revisar datos",IF(L23=0,"",M23/L23)))</f>
        <v>1</v>
      </c>
      <c r="O23" s="41" t="s">
        <v>269</v>
      </c>
    </row>
    <row r="24" spans="1:15">
      <c r="A24" s="37">
        <v>2</v>
      </c>
      <c r="B24" s="40">
        <f t="shared" ref="B24:B30" si="3">IF(C23="","",C23+1)</f>
        <v>46188</v>
      </c>
      <c r="C24" s="40">
        <f t="shared" si="0"/>
        <v>46194</v>
      </c>
      <c r="D24" s="46">
        <f t="shared" ref="D24:D30" si="4">IF(H23="","",H23)</f>
        <v>29</v>
      </c>
      <c r="E24" s="43">
        <v>90</v>
      </c>
      <c r="F24" s="43">
        <v>89</v>
      </c>
      <c r="G24" s="43">
        <v>4</v>
      </c>
      <c r="H24" s="46">
        <f t="shared" si="1"/>
        <v>26</v>
      </c>
      <c r="I24" s="37" t="str">
        <f>IF(OR(H24="",'04 Diseno Piloto'!B14=""),"",IF(H24&lt;'04 Diseno Piloto'!B14,"Bajo protección","OK"))</f>
        <v>OK</v>
      </c>
      <c r="J24" s="51">
        <v>0</v>
      </c>
      <c r="K24" s="51">
        <v>0</v>
      </c>
      <c r="L24" s="51">
        <v>3</v>
      </c>
      <c r="M24" s="51">
        <v>3</v>
      </c>
      <c r="N24" s="52">
        <f t="shared" si="2"/>
        <v>1</v>
      </c>
      <c r="O24" s="41" t="s">
        <v>270</v>
      </c>
    </row>
    <row r="25" spans="1:15">
      <c r="A25" s="37">
        <v>3</v>
      </c>
      <c r="B25" s="40">
        <f t="shared" si="3"/>
        <v>46195</v>
      </c>
      <c r="C25" s="40">
        <f t="shared" si="0"/>
        <v>46201</v>
      </c>
      <c r="D25" s="46">
        <f t="shared" si="4"/>
        <v>26</v>
      </c>
      <c r="E25" s="43">
        <v>95</v>
      </c>
      <c r="F25" s="43">
        <v>92</v>
      </c>
      <c r="G25" s="43">
        <v>5</v>
      </c>
      <c r="H25" s="46">
        <f t="shared" si="1"/>
        <v>24</v>
      </c>
      <c r="I25" s="37" t="str">
        <f>IF(OR(H25="",'04 Diseno Piloto'!B14=""),"",IF(H25&lt;'04 Diseno Piloto'!B14,"Bajo protección","OK"))</f>
        <v>Bajo protección</v>
      </c>
      <c r="J25" s="51">
        <v>0</v>
      </c>
      <c r="K25" s="51">
        <v>0</v>
      </c>
      <c r="L25" s="51">
        <v>3</v>
      </c>
      <c r="M25" s="51">
        <v>3</v>
      </c>
      <c r="N25" s="52">
        <f t="shared" si="2"/>
        <v>1</v>
      </c>
      <c r="O25" s="41" t="s">
        <v>271</v>
      </c>
    </row>
    <row r="26" spans="1:15">
      <c r="A26" s="37">
        <v>4</v>
      </c>
      <c r="B26" s="40">
        <f t="shared" si="3"/>
        <v>46202</v>
      </c>
      <c r="C26" s="40">
        <f t="shared" si="0"/>
        <v>46208</v>
      </c>
      <c r="D26" s="46">
        <f t="shared" si="4"/>
        <v>24</v>
      </c>
      <c r="E26" s="43">
        <v>92</v>
      </c>
      <c r="F26" s="43">
        <v>88</v>
      </c>
      <c r="G26" s="43">
        <v>3</v>
      </c>
      <c r="H26" s="46">
        <f t="shared" si="1"/>
        <v>25</v>
      </c>
      <c r="I26" s="37" t="str">
        <f>IF(OR(H26="",'04 Diseno Piloto'!B14=""),"",IF(H26&lt;'04 Diseno Piloto'!B14,"Bajo protección","OK"))</f>
        <v>OK</v>
      </c>
      <c r="J26" s="51">
        <v>0</v>
      </c>
      <c r="K26" s="51">
        <v>1</v>
      </c>
      <c r="L26" s="51">
        <v>3</v>
      </c>
      <c r="M26" s="51">
        <v>2</v>
      </c>
      <c r="N26" s="52">
        <f t="shared" si="2"/>
        <v>0.66666666666666663</v>
      </c>
      <c r="O26" s="41" t="s">
        <v>272</v>
      </c>
    </row>
    <row r="27" spans="1:15">
      <c r="A27" s="37">
        <v>5</v>
      </c>
      <c r="B27" s="40">
        <f t="shared" si="3"/>
        <v>46209</v>
      </c>
      <c r="C27" s="40">
        <f t="shared" si="0"/>
        <v>46215</v>
      </c>
      <c r="D27" s="46">
        <f t="shared" si="4"/>
        <v>25</v>
      </c>
      <c r="E27" s="43">
        <v>95</v>
      </c>
      <c r="F27" s="43">
        <v>93</v>
      </c>
      <c r="G27" s="43">
        <v>4</v>
      </c>
      <c r="H27" s="46">
        <f t="shared" si="1"/>
        <v>23</v>
      </c>
      <c r="I27" s="37" t="str">
        <f>IF(OR(H27="",'04 Diseno Piloto'!B14=""),"",IF(H27&lt;'04 Diseno Piloto'!B14,"Bajo protección","OK"))</f>
        <v>Bajo protección</v>
      </c>
      <c r="J27" s="51">
        <v>0</v>
      </c>
      <c r="K27" s="51">
        <v>0</v>
      </c>
      <c r="L27" s="51">
        <v>3</v>
      </c>
      <c r="M27" s="51">
        <v>3</v>
      </c>
      <c r="N27" s="52">
        <f t="shared" si="2"/>
        <v>1</v>
      </c>
      <c r="O27" s="41" t="s">
        <v>273</v>
      </c>
    </row>
    <row r="28" spans="1:15">
      <c r="A28" s="37">
        <v>6</v>
      </c>
      <c r="B28" s="40">
        <f t="shared" si="3"/>
        <v>46216</v>
      </c>
      <c r="C28" s="40">
        <f t="shared" si="0"/>
        <v>46222</v>
      </c>
      <c r="D28" s="46">
        <f t="shared" si="4"/>
        <v>23</v>
      </c>
      <c r="E28" s="43">
        <v>100</v>
      </c>
      <c r="F28" s="43">
        <v>86</v>
      </c>
      <c r="G28" s="43">
        <v>5</v>
      </c>
      <c r="H28" s="46">
        <f t="shared" si="1"/>
        <v>32</v>
      </c>
      <c r="I28" s="37" t="str">
        <f>IF(OR(H28="",'04 Diseno Piloto'!B14=""),"",IF(H28&lt;'04 Diseno Piloto'!B14,"Bajo protección","OK"))</f>
        <v>OK</v>
      </c>
      <c r="J28" s="51">
        <v>0</v>
      </c>
      <c r="K28" s="51">
        <v>0</v>
      </c>
      <c r="L28" s="51">
        <v>3</v>
      </c>
      <c r="M28" s="51">
        <v>3</v>
      </c>
      <c r="N28" s="52">
        <f t="shared" si="2"/>
        <v>1</v>
      </c>
      <c r="O28" s="41" t="s">
        <v>274</v>
      </c>
    </row>
    <row r="29" spans="1:15">
      <c r="A29" s="37">
        <v>7</v>
      </c>
      <c r="B29" s="40">
        <f t="shared" si="3"/>
        <v>46223</v>
      </c>
      <c r="C29" s="40">
        <f t="shared" si="0"/>
        <v>46229</v>
      </c>
      <c r="D29" s="46">
        <f t="shared" si="4"/>
        <v>32</v>
      </c>
      <c r="E29" s="43">
        <v>95</v>
      </c>
      <c r="F29" s="43">
        <v>91</v>
      </c>
      <c r="G29" s="43">
        <v>4</v>
      </c>
      <c r="H29" s="46">
        <f t="shared" si="1"/>
        <v>32</v>
      </c>
      <c r="I29" s="37" t="str">
        <f>IF(OR(H29="",'04 Diseno Piloto'!B14=""),"",IF(H29&lt;'04 Diseno Piloto'!B14,"Bajo protección","OK"))</f>
        <v>OK</v>
      </c>
      <c r="J29" s="51">
        <v>0</v>
      </c>
      <c r="K29" s="51">
        <v>0</v>
      </c>
      <c r="L29" s="51">
        <v>3</v>
      </c>
      <c r="M29" s="51">
        <v>3</v>
      </c>
      <c r="N29" s="52">
        <f t="shared" si="2"/>
        <v>1</v>
      </c>
      <c r="O29" s="41" t="s">
        <v>275</v>
      </c>
    </row>
    <row r="30" spans="1:15">
      <c r="A30" s="37">
        <v>8</v>
      </c>
      <c r="B30" s="40">
        <f t="shared" si="3"/>
        <v>46230</v>
      </c>
      <c r="C30" s="40">
        <f t="shared" si="0"/>
        <v>46236</v>
      </c>
      <c r="D30" s="46">
        <f t="shared" si="4"/>
        <v>32</v>
      </c>
      <c r="E30" s="43">
        <v>95</v>
      </c>
      <c r="F30" s="43">
        <v>88</v>
      </c>
      <c r="G30" s="43">
        <v>3</v>
      </c>
      <c r="H30" s="46">
        <f t="shared" si="1"/>
        <v>36</v>
      </c>
      <c r="I30" s="37" t="str">
        <f>IF(OR(H30="",'04 Diseno Piloto'!B14=""),"",IF(H30&lt;'04 Diseno Piloto'!B14,"Bajo protección","OK"))</f>
        <v>OK</v>
      </c>
      <c r="J30" s="51">
        <v>0</v>
      </c>
      <c r="K30" s="51">
        <v>0</v>
      </c>
      <c r="L30" s="51">
        <v>3</v>
      </c>
      <c r="M30" s="51">
        <v>3</v>
      </c>
      <c r="N30" s="52">
        <f t="shared" si="2"/>
        <v>1</v>
      </c>
      <c r="O30" s="41" t="s">
        <v>276</v>
      </c>
    </row>
    <row r="31" spans="1:15" ht="14.4">
      <c r="A31" s="20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</row>
    <row r="32" spans="1:15">
      <c r="A32" s="22" t="s">
        <v>277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4"/>
    </row>
    <row r="33" spans="1:15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</row>
    <row r="34" spans="1:15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</row>
    <row r="35" spans="1:15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</row>
    <row r="36" spans="1:15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</row>
    <row r="37" spans="1:15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</row>
    <row r="38" spans="1:15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</row>
  </sheetData>
  <sheetProtection algorithmName="SHA-512" hashValue="VCME6HkinVaF+VusovN2I1uhltpzZtg/dhalXhJAfPgBmhvg7smaIobt+Q2Jt2JP9MI7bqUpzWQ50rkE7d6N1Q==" saltValue="iv8ssbM29OriavWTkCHrgA==" spinCount="100000" sheet="1" objects="1" scenarios="1" formatCells="0" formatColumns="0" formatRows="0" insertColumns="0" sort="0" autoFilter="0" pivotTables="0"/>
  <mergeCells count="40">
    <mergeCell ref="A32:O32"/>
    <mergeCell ref="A18:C18"/>
    <mergeCell ref="D18:O18"/>
    <mergeCell ref="A19:C19"/>
    <mergeCell ref="D19:O19"/>
    <mergeCell ref="A21:O21"/>
    <mergeCell ref="A16:C16"/>
    <mergeCell ref="D16:F16"/>
    <mergeCell ref="G16:I16"/>
    <mergeCell ref="J16:L16"/>
    <mergeCell ref="M16:O16"/>
    <mergeCell ref="A15:C15"/>
    <mergeCell ref="D15:F15"/>
    <mergeCell ref="G15:I15"/>
    <mergeCell ref="J15:L15"/>
    <mergeCell ref="M15:O15"/>
    <mergeCell ref="A13:C13"/>
    <mergeCell ref="D13:F13"/>
    <mergeCell ref="G13:I13"/>
    <mergeCell ref="J13:L13"/>
    <mergeCell ref="M13:O13"/>
    <mergeCell ref="A11:O11"/>
    <mergeCell ref="A12:C12"/>
    <mergeCell ref="D12:F12"/>
    <mergeCell ref="G12:I12"/>
    <mergeCell ref="J12:L12"/>
    <mergeCell ref="M12:O12"/>
    <mergeCell ref="B8:D8"/>
    <mergeCell ref="F8:H8"/>
    <mergeCell ref="M8:O8"/>
    <mergeCell ref="B9:D9"/>
    <mergeCell ref="F9:H9"/>
    <mergeCell ref="M9:O9"/>
    <mergeCell ref="A1:O1"/>
    <mergeCell ref="A2:O2"/>
    <mergeCell ref="A4:O4"/>
    <mergeCell ref="A6:O6"/>
    <mergeCell ref="B7:D7"/>
    <mergeCell ref="F7:H7"/>
    <mergeCell ref="M7:O7"/>
  </mergeCells>
  <conditionalFormatting sqref="D18:O18">
    <cfRule type="containsText" dxfId="7" priority="5" operator="containsText" text="Mantener"/>
    <cfRule type="containsText" dxfId="6" priority="6" operator="containsText" text="Ajustar"/>
    <cfRule type="containsText" dxfId="5" priority="7" operator="containsText" text="Detener"/>
    <cfRule type="containsText" dxfId="4" priority="8" operator="containsText" text="Completa"/>
  </conditionalFormatting>
  <conditionalFormatting sqref="I23:I30">
    <cfRule type="containsText" dxfId="3" priority="1" operator="containsText" text="Bajo protección"/>
    <cfRule type="containsText" dxfId="2" priority="2" operator="containsText" text="OK"/>
  </conditionalFormatting>
  <conditionalFormatting sqref="N23:N30">
    <cfRule type="cellIs" dxfId="1" priority="3" operator="lessThan">
      <formula>0.9</formula>
    </cfRule>
    <cfRule type="containsText" dxfId="0" priority="4" operator="containsText" text="Revisar datos"/>
  </conditionalFormatting>
  <dataValidations count="6">
    <dataValidation type="decimal" operator="greaterThanOrEqual" allowBlank="1" showErrorMessage="1" errorTitle="Dato inválido" error="Ingresa un valor mayor o igual a cero." sqref="E23:G30" xr:uid="{00000000-0002-0000-0400-000000000000}">
      <formula1>0</formula1>
    </dataValidation>
    <dataValidation type="whole" allowBlank="1" showErrorMessage="1" errorTitle="Dato inválido" error="Ingresa entre 0 y 7 días con quiebre." sqref="J23:J30" xr:uid="{00000000-0002-0000-0400-000001000000}">
      <formula1>0</formula1>
      <formula2>7</formula2>
    </dataValidation>
    <dataValidation type="whole" allowBlank="1" showErrorMessage="1" errorTitle="Dato inválido" error="Ingresa un número entero de compras urgentes." sqref="K23:K30" xr:uid="{00000000-0002-0000-0400-000002000000}">
      <formula1>0</formula1>
      <formula2>99</formula2>
    </dataValidation>
    <dataValidation type="whole" allowBlank="1" showErrorMessage="1" errorTitle="Dato inválido" error="Ingresa entre 0 y 50 entregas programadas." sqref="L23:L30" xr:uid="{00000000-0002-0000-0400-000003000000}">
      <formula1>0</formula1>
      <formula2>50</formula2>
    </dataValidation>
    <dataValidation type="whole" allowBlank="1" showErrorMessage="1" errorTitle="Dato inválido" error="Ingresa entre 0 y 50 entregas completas y a tiempo." sqref="M23:M30" xr:uid="{00000000-0002-0000-0400-000004000000}">
      <formula1>0</formula1>
      <formula2>50</formula2>
    </dataValidation>
    <dataValidation type="custom" allowBlank="1" showErrorMessage="1" errorTitle="Cálculo automático" error="Esta celda contiene un cálculo. Edita solo las celdas azul claro." sqref="B7:D9 N23:N30 H23:I30 A23:D30 D18:O19 A16:O16 A13:O13 M7:O9 J7:J9 F7:H9" xr:uid="{00000000-0002-0000-0400-000005000000}">
      <formula1>FALSE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01 Instrucciones</vt:lpstr>
      <vt:lpstr>02 Glosario</vt:lpstr>
      <vt:lpstr>03 Evaluacion JIT</vt:lpstr>
      <vt:lpstr>04 Diseno Piloto</vt:lpstr>
      <vt:lpstr>05 Seguimiento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2026-07-01T02:47:31Z</dcterms:modified>
</cp:coreProperties>
</file>