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F5392DA-2C89-4036-BF14-D814DEA0A3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Instrucciones" sheetId="1" r:id="rId1"/>
    <sheet name="02_Glosario" sheetId="2" r:id="rId2"/>
    <sheet name="03_Costos_Mensuales" sheetId="3" r:id="rId3"/>
    <sheet name="04_Inventario" sheetId="4" r:id="rId4"/>
    <sheet name="05_Resultado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P106" i="4"/>
  <c r="O106" i="4"/>
  <c r="N106" i="4"/>
  <c r="M106" i="4"/>
  <c r="L106" i="4"/>
  <c r="K106" i="4"/>
  <c r="H106" i="4"/>
  <c r="G106" i="4"/>
  <c r="P105" i="4"/>
  <c r="O105" i="4"/>
  <c r="N105" i="4"/>
  <c r="M105" i="4"/>
  <c r="L105" i="4"/>
  <c r="K105" i="4"/>
  <c r="H105" i="4"/>
  <c r="G105" i="4"/>
  <c r="P104" i="4"/>
  <c r="O104" i="4"/>
  <c r="N104" i="4"/>
  <c r="M104" i="4"/>
  <c r="L104" i="4"/>
  <c r="K104" i="4"/>
  <c r="H104" i="4"/>
  <c r="G104" i="4"/>
  <c r="P103" i="4"/>
  <c r="O103" i="4"/>
  <c r="N103" i="4"/>
  <c r="M103" i="4"/>
  <c r="L103" i="4"/>
  <c r="K103" i="4"/>
  <c r="H103" i="4"/>
  <c r="G103" i="4"/>
  <c r="P102" i="4"/>
  <c r="O102" i="4"/>
  <c r="N102" i="4"/>
  <c r="M102" i="4"/>
  <c r="L102" i="4"/>
  <c r="K102" i="4"/>
  <c r="H102" i="4"/>
  <c r="G102" i="4"/>
  <c r="P101" i="4"/>
  <c r="O101" i="4"/>
  <c r="N101" i="4"/>
  <c r="M101" i="4"/>
  <c r="L101" i="4"/>
  <c r="K101" i="4"/>
  <c r="H101" i="4"/>
  <c r="G101" i="4"/>
  <c r="P100" i="4"/>
  <c r="O100" i="4"/>
  <c r="N100" i="4"/>
  <c r="M100" i="4"/>
  <c r="L100" i="4"/>
  <c r="K100" i="4"/>
  <c r="H100" i="4"/>
  <c r="G100" i="4"/>
  <c r="P99" i="4"/>
  <c r="O99" i="4"/>
  <c r="N99" i="4"/>
  <c r="M99" i="4"/>
  <c r="L99" i="4"/>
  <c r="K99" i="4"/>
  <c r="H99" i="4"/>
  <c r="G99" i="4"/>
  <c r="P98" i="4"/>
  <c r="O98" i="4"/>
  <c r="N98" i="4"/>
  <c r="M98" i="4"/>
  <c r="L98" i="4"/>
  <c r="K98" i="4"/>
  <c r="H98" i="4"/>
  <c r="G98" i="4"/>
  <c r="P97" i="4"/>
  <c r="O97" i="4"/>
  <c r="N97" i="4"/>
  <c r="M97" i="4"/>
  <c r="L97" i="4"/>
  <c r="K97" i="4"/>
  <c r="H97" i="4"/>
  <c r="G97" i="4"/>
  <c r="P96" i="4"/>
  <c r="O96" i="4"/>
  <c r="N96" i="4"/>
  <c r="M96" i="4"/>
  <c r="L96" i="4"/>
  <c r="K96" i="4"/>
  <c r="H96" i="4"/>
  <c r="G96" i="4"/>
  <c r="P95" i="4"/>
  <c r="O95" i="4"/>
  <c r="N95" i="4"/>
  <c r="M95" i="4"/>
  <c r="L95" i="4"/>
  <c r="K95" i="4"/>
  <c r="H95" i="4"/>
  <c r="G95" i="4"/>
  <c r="P94" i="4"/>
  <c r="O94" i="4"/>
  <c r="N94" i="4"/>
  <c r="M94" i="4"/>
  <c r="L94" i="4"/>
  <c r="K94" i="4"/>
  <c r="H94" i="4"/>
  <c r="G94" i="4"/>
  <c r="P93" i="4"/>
  <c r="O93" i="4"/>
  <c r="N93" i="4"/>
  <c r="M93" i="4"/>
  <c r="L93" i="4"/>
  <c r="K93" i="4"/>
  <c r="H93" i="4"/>
  <c r="G93" i="4"/>
  <c r="P92" i="4"/>
  <c r="O92" i="4"/>
  <c r="N92" i="4"/>
  <c r="M92" i="4"/>
  <c r="L92" i="4"/>
  <c r="K92" i="4"/>
  <c r="H92" i="4"/>
  <c r="G92" i="4"/>
  <c r="P91" i="4"/>
  <c r="O91" i="4"/>
  <c r="N91" i="4"/>
  <c r="M91" i="4"/>
  <c r="L91" i="4"/>
  <c r="K91" i="4"/>
  <c r="H91" i="4"/>
  <c r="G91" i="4"/>
  <c r="P90" i="4"/>
  <c r="O90" i="4"/>
  <c r="N90" i="4"/>
  <c r="M90" i="4"/>
  <c r="L90" i="4"/>
  <c r="K90" i="4"/>
  <c r="H90" i="4"/>
  <c r="G90" i="4"/>
  <c r="P89" i="4"/>
  <c r="O89" i="4"/>
  <c r="N89" i="4"/>
  <c r="M89" i="4"/>
  <c r="L89" i="4"/>
  <c r="K89" i="4"/>
  <c r="H89" i="4"/>
  <c r="G89" i="4"/>
  <c r="P88" i="4"/>
  <c r="O88" i="4"/>
  <c r="N88" i="4"/>
  <c r="M88" i="4"/>
  <c r="L88" i="4"/>
  <c r="K88" i="4"/>
  <c r="H88" i="4"/>
  <c r="G88" i="4"/>
  <c r="P87" i="4"/>
  <c r="O87" i="4"/>
  <c r="N87" i="4"/>
  <c r="M87" i="4"/>
  <c r="L87" i="4"/>
  <c r="K87" i="4"/>
  <c r="H87" i="4"/>
  <c r="G87" i="4"/>
  <c r="P86" i="4"/>
  <c r="O86" i="4"/>
  <c r="N86" i="4"/>
  <c r="M86" i="4"/>
  <c r="L86" i="4"/>
  <c r="K86" i="4"/>
  <c r="H86" i="4"/>
  <c r="G86" i="4"/>
  <c r="P85" i="4"/>
  <c r="O85" i="4"/>
  <c r="N85" i="4"/>
  <c r="M85" i="4"/>
  <c r="L85" i="4"/>
  <c r="K85" i="4"/>
  <c r="H85" i="4"/>
  <c r="G85" i="4"/>
  <c r="P84" i="4"/>
  <c r="O84" i="4"/>
  <c r="N84" i="4"/>
  <c r="M84" i="4"/>
  <c r="L84" i="4"/>
  <c r="K84" i="4"/>
  <c r="H84" i="4"/>
  <c r="G84" i="4"/>
  <c r="P83" i="4"/>
  <c r="O83" i="4"/>
  <c r="N83" i="4"/>
  <c r="M83" i="4"/>
  <c r="L83" i="4"/>
  <c r="K83" i="4"/>
  <c r="H83" i="4"/>
  <c r="G83" i="4"/>
  <c r="P82" i="4"/>
  <c r="O82" i="4"/>
  <c r="N82" i="4"/>
  <c r="M82" i="4"/>
  <c r="L82" i="4"/>
  <c r="K82" i="4"/>
  <c r="H82" i="4"/>
  <c r="G82" i="4"/>
  <c r="P81" i="4"/>
  <c r="O81" i="4"/>
  <c r="N81" i="4"/>
  <c r="M81" i="4"/>
  <c r="L81" i="4"/>
  <c r="K81" i="4"/>
  <c r="H81" i="4"/>
  <c r="G81" i="4"/>
  <c r="P80" i="4"/>
  <c r="O80" i="4"/>
  <c r="N80" i="4"/>
  <c r="M80" i="4"/>
  <c r="L80" i="4"/>
  <c r="K80" i="4"/>
  <c r="H80" i="4"/>
  <c r="G80" i="4"/>
  <c r="P79" i="4"/>
  <c r="O79" i="4"/>
  <c r="N79" i="4"/>
  <c r="M79" i="4"/>
  <c r="L79" i="4"/>
  <c r="K79" i="4"/>
  <c r="H79" i="4"/>
  <c r="G79" i="4"/>
  <c r="P78" i="4"/>
  <c r="O78" i="4"/>
  <c r="N78" i="4"/>
  <c r="M78" i="4"/>
  <c r="L78" i="4"/>
  <c r="K78" i="4"/>
  <c r="H78" i="4"/>
  <c r="G78" i="4"/>
  <c r="P77" i="4"/>
  <c r="O77" i="4"/>
  <c r="N77" i="4"/>
  <c r="M77" i="4"/>
  <c r="L77" i="4"/>
  <c r="K77" i="4"/>
  <c r="H77" i="4"/>
  <c r="G77" i="4"/>
  <c r="P76" i="4"/>
  <c r="O76" i="4"/>
  <c r="N76" i="4"/>
  <c r="M76" i="4"/>
  <c r="L76" i="4"/>
  <c r="K76" i="4"/>
  <c r="H76" i="4"/>
  <c r="G76" i="4"/>
  <c r="P75" i="4"/>
  <c r="O75" i="4"/>
  <c r="N75" i="4"/>
  <c r="M75" i="4"/>
  <c r="L75" i="4"/>
  <c r="K75" i="4"/>
  <c r="H75" i="4"/>
  <c r="G75" i="4"/>
  <c r="P74" i="4"/>
  <c r="O74" i="4"/>
  <c r="N74" i="4"/>
  <c r="M74" i="4"/>
  <c r="L74" i="4"/>
  <c r="K74" i="4"/>
  <c r="H74" i="4"/>
  <c r="G74" i="4"/>
  <c r="P73" i="4"/>
  <c r="O73" i="4"/>
  <c r="N73" i="4"/>
  <c r="M73" i="4"/>
  <c r="L73" i="4"/>
  <c r="K73" i="4"/>
  <c r="H73" i="4"/>
  <c r="G73" i="4"/>
  <c r="P72" i="4"/>
  <c r="O72" i="4"/>
  <c r="N72" i="4"/>
  <c r="M72" i="4"/>
  <c r="L72" i="4"/>
  <c r="K72" i="4"/>
  <c r="H72" i="4"/>
  <c r="G72" i="4"/>
  <c r="P71" i="4"/>
  <c r="O71" i="4"/>
  <c r="N71" i="4"/>
  <c r="M71" i="4"/>
  <c r="L71" i="4"/>
  <c r="K71" i="4"/>
  <c r="H71" i="4"/>
  <c r="G71" i="4"/>
  <c r="P70" i="4"/>
  <c r="O70" i="4"/>
  <c r="N70" i="4"/>
  <c r="M70" i="4"/>
  <c r="L70" i="4"/>
  <c r="K70" i="4"/>
  <c r="H70" i="4"/>
  <c r="G70" i="4"/>
  <c r="P69" i="4"/>
  <c r="O69" i="4"/>
  <c r="N69" i="4"/>
  <c r="M69" i="4"/>
  <c r="L69" i="4"/>
  <c r="K69" i="4"/>
  <c r="H69" i="4"/>
  <c r="G69" i="4"/>
  <c r="P68" i="4"/>
  <c r="O68" i="4"/>
  <c r="N68" i="4"/>
  <c r="M68" i="4"/>
  <c r="L68" i="4"/>
  <c r="K68" i="4"/>
  <c r="H68" i="4"/>
  <c r="G68" i="4"/>
  <c r="P67" i="4"/>
  <c r="O67" i="4"/>
  <c r="N67" i="4"/>
  <c r="M67" i="4"/>
  <c r="L67" i="4"/>
  <c r="K67" i="4"/>
  <c r="H67" i="4"/>
  <c r="G67" i="4"/>
  <c r="P66" i="4"/>
  <c r="O66" i="4"/>
  <c r="N66" i="4"/>
  <c r="M66" i="4"/>
  <c r="L66" i="4"/>
  <c r="K66" i="4"/>
  <c r="H66" i="4"/>
  <c r="G66" i="4"/>
  <c r="P65" i="4"/>
  <c r="O65" i="4"/>
  <c r="N65" i="4"/>
  <c r="M65" i="4"/>
  <c r="L65" i="4"/>
  <c r="K65" i="4"/>
  <c r="H65" i="4"/>
  <c r="G65" i="4"/>
  <c r="P64" i="4"/>
  <c r="O64" i="4"/>
  <c r="N64" i="4"/>
  <c r="M64" i="4"/>
  <c r="L64" i="4"/>
  <c r="K64" i="4"/>
  <c r="H64" i="4"/>
  <c r="G64" i="4"/>
  <c r="P63" i="4"/>
  <c r="O63" i="4"/>
  <c r="N63" i="4"/>
  <c r="M63" i="4"/>
  <c r="L63" i="4"/>
  <c r="K63" i="4"/>
  <c r="H63" i="4"/>
  <c r="G63" i="4"/>
  <c r="P62" i="4"/>
  <c r="O62" i="4"/>
  <c r="N62" i="4"/>
  <c r="M62" i="4"/>
  <c r="L62" i="4"/>
  <c r="K62" i="4"/>
  <c r="H62" i="4"/>
  <c r="G62" i="4"/>
  <c r="P61" i="4"/>
  <c r="O61" i="4"/>
  <c r="N61" i="4"/>
  <c r="M61" i="4"/>
  <c r="L61" i="4"/>
  <c r="K61" i="4"/>
  <c r="H61" i="4"/>
  <c r="G61" i="4"/>
  <c r="P60" i="4"/>
  <c r="O60" i="4"/>
  <c r="N60" i="4"/>
  <c r="M60" i="4"/>
  <c r="L60" i="4"/>
  <c r="K60" i="4"/>
  <c r="H60" i="4"/>
  <c r="G60" i="4"/>
  <c r="P59" i="4"/>
  <c r="O59" i="4"/>
  <c r="N59" i="4"/>
  <c r="M59" i="4"/>
  <c r="L59" i="4"/>
  <c r="K59" i="4"/>
  <c r="H59" i="4"/>
  <c r="G59" i="4"/>
  <c r="P58" i="4"/>
  <c r="O58" i="4"/>
  <c r="N58" i="4"/>
  <c r="M58" i="4"/>
  <c r="L58" i="4"/>
  <c r="K58" i="4"/>
  <c r="H58" i="4"/>
  <c r="G58" i="4"/>
  <c r="P57" i="4"/>
  <c r="O57" i="4"/>
  <c r="N57" i="4"/>
  <c r="M57" i="4"/>
  <c r="L57" i="4"/>
  <c r="K57" i="4"/>
  <c r="H57" i="4"/>
  <c r="G57" i="4"/>
  <c r="P56" i="4"/>
  <c r="O56" i="4"/>
  <c r="N56" i="4"/>
  <c r="M56" i="4"/>
  <c r="L56" i="4"/>
  <c r="K56" i="4"/>
  <c r="H56" i="4"/>
  <c r="G56" i="4"/>
  <c r="P55" i="4"/>
  <c r="O55" i="4"/>
  <c r="N55" i="4"/>
  <c r="M55" i="4"/>
  <c r="L55" i="4"/>
  <c r="K55" i="4"/>
  <c r="H55" i="4"/>
  <c r="G55" i="4"/>
  <c r="P54" i="4"/>
  <c r="O54" i="4"/>
  <c r="N54" i="4"/>
  <c r="M54" i="4"/>
  <c r="L54" i="4"/>
  <c r="K54" i="4"/>
  <c r="H54" i="4"/>
  <c r="G54" i="4"/>
  <c r="P53" i="4"/>
  <c r="O53" i="4"/>
  <c r="N53" i="4"/>
  <c r="M53" i="4"/>
  <c r="L53" i="4"/>
  <c r="K53" i="4"/>
  <c r="H53" i="4"/>
  <c r="G53" i="4"/>
  <c r="P52" i="4"/>
  <c r="O52" i="4"/>
  <c r="N52" i="4"/>
  <c r="M52" i="4"/>
  <c r="L52" i="4"/>
  <c r="K52" i="4"/>
  <c r="H52" i="4"/>
  <c r="G52" i="4"/>
  <c r="P51" i="4"/>
  <c r="O51" i="4"/>
  <c r="N51" i="4"/>
  <c r="M51" i="4"/>
  <c r="L51" i="4"/>
  <c r="K51" i="4"/>
  <c r="H51" i="4"/>
  <c r="G51" i="4"/>
  <c r="P50" i="4"/>
  <c r="O50" i="4"/>
  <c r="N50" i="4"/>
  <c r="M50" i="4"/>
  <c r="L50" i="4"/>
  <c r="K50" i="4"/>
  <c r="H50" i="4"/>
  <c r="G50" i="4"/>
  <c r="P49" i="4"/>
  <c r="O49" i="4"/>
  <c r="N49" i="4"/>
  <c r="M49" i="4"/>
  <c r="L49" i="4"/>
  <c r="K49" i="4"/>
  <c r="H49" i="4"/>
  <c r="G49" i="4"/>
  <c r="P48" i="4"/>
  <c r="O48" i="4"/>
  <c r="N48" i="4"/>
  <c r="M48" i="4"/>
  <c r="L48" i="4"/>
  <c r="K48" i="4"/>
  <c r="H48" i="4"/>
  <c r="G48" i="4"/>
  <c r="P47" i="4"/>
  <c r="O47" i="4"/>
  <c r="N47" i="4"/>
  <c r="M47" i="4"/>
  <c r="L47" i="4"/>
  <c r="K47" i="4"/>
  <c r="H47" i="4"/>
  <c r="G47" i="4"/>
  <c r="P46" i="4"/>
  <c r="O46" i="4"/>
  <c r="N46" i="4"/>
  <c r="M46" i="4"/>
  <c r="L46" i="4"/>
  <c r="K46" i="4"/>
  <c r="H46" i="4"/>
  <c r="G46" i="4"/>
  <c r="P45" i="4"/>
  <c r="O45" i="4"/>
  <c r="N45" i="4"/>
  <c r="M45" i="4"/>
  <c r="L45" i="4"/>
  <c r="K45" i="4"/>
  <c r="H45" i="4"/>
  <c r="G45" i="4"/>
  <c r="P44" i="4"/>
  <c r="O44" i="4"/>
  <c r="N44" i="4"/>
  <c r="M44" i="4"/>
  <c r="L44" i="4"/>
  <c r="K44" i="4"/>
  <c r="H44" i="4"/>
  <c r="G44" i="4"/>
  <c r="P43" i="4"/>
  <c r="O43" i="4"/>
  <c r="N43" i="4"/>
  <c r="M43" i="4"/>
  <c r="L43" i="4"/>
  <c r="K43" i="4"/>
  <c r="H43" i="4"/>
  <c r="G43" i="4"/>
  <c r="P42" i="4"/>
  <c r="O42" i="4"/>
  <c r="N42" i="4"/>
  <c r="M42" i="4"/>
  <c r="L42" i="4"/>
  <c r="K42" i="4"/>
  <c r="H42" i="4"/>
  <c r="G42" i="4"/>
  <c r="P41" i="4"/>
  <c r="O41" i="4"/>
  <c r="N41" i="4"/>
  <c r="M41" i="4"/>
  <c r="L41" i="4"/>
  <c r="K41" i="4"/>
  <c r="H41" i="4"/>
  <c r="G41" i="4"/>
  <c r="P40" i="4"/>
  <c r="O40" i="4"/>
  <c r="N40" i="4"/>
  <c r="M40" i="4"/>
  <c r="L40" i="4"/>
  <c r="K40" i="4"/>
  <c r="H40" i="4"/>
  <c r="G40" i="4"/>
  <c r="P39" i="4"/>
  <c r="O39" i="4"/>
  <c r="N39" i="4"/>
  <c r="M39" i="4"/>
  <c r="L39" i="4"/>
  <c r="K39" i="4"/>
  <c r="H39" i="4"/>
  <c r="G39" i="4"/>
  <c r="P38" i="4"/>
  <c r="O38" i="4"/>
  <c r="N38" i="4"/>
  <c r="M38" i="4"/>
  <c r="L38" i="4"/>
  <c r="K38" i="4"/>
  <c r="H38" i="4"/>
  <c r="G38" i="4"/>
  <c r="P37" i="4"/>
  <c r="O37" i="4"/>
  <c r="N37" i="4"/>
  <c r="M37" i="4"/>
  <c r="L37" i="4"/>
  <c r="K37" i="4"/>
  <c r="H37" i="4"/>
  <c r="G37" i="4"/>
  <c r="P36" i="4"/>
  <c r="O36" i="4"/>
  <c r="N36" i="4"/>
  <c r="M36" i="4"/>
  <c r="L36" i="4"/>
  <c r="K36" i="4"/>
  <c r="H36" i="4"/>
  <c r="G36" i="4"/>
  <c r="P35" i="4"/>
  <c r="O35" i="4"/>
  <c r="N35" i="4"/>
  <c r="M35" i="4"/>
  <c r="L35" i="4"/>
  <c r="K35" i="4"/>
  <c r="H35" i="4"/>
  <c r="G35" i="4"/>
  <c r="P34" i="4"/>
  <c r="O34" i="4"/>
  <c r="N34" i="4"/>
  <c r="M34" i="4"/>
  <c r="L34" i="4"/>
  <c r="K34" i="4"/>
  <c r="H34" i="4"/>
  <c r="G34" i="4"/>
  <c r="P33" i="4"/>
  <c r="O33" i="4"/>
  <c r="N33" i="4"/>
  <c r="M33" i="4"/>
  <c r="L33" i="4"/>
  <c r="K33" i="4"/>
  <c r="H33" i="4"/>
  <c r="G33" i="4"/>
  <c r="P32" i="4"/>
  <c r="O32" i="4"/>
  <c r="N32" i="4"/>
  <c r="M32" i="4"/>
  <c r="L32" i="4"/>
  <c r="K32" i="4"/>
  <c r="H32" i="4"/>
  <c r="G32" i="4"/>
  <c r="P31" i="4"/>
  <c r="O31" i="4"/>
  <c r="N31" i="4"/>
  <c r="M31" i="4"/>
  <c r="L31" i="4"/>
  <c r="K31" i="4"/>
  <c r="H31" i="4"/>
  <c r="G31" i="4"/>
  <c r="P30" i="4"/>
  <c r="O30" i="4"/>
  <c r="N30" i="4"/>
  <c r="M30" i="4"/>
  <c r="L30" i="4"/>
  <c r="K30" i="4"/>
  <c r="H30" i="4"/>
  <c r="G30" i="4"/>
  <c r="P29" i="4"/>
  <c r="O29" i="4"/>
  <c r="N29" i="4"/>
  <c r="M29" i="4"/>
  <c r="L29" i="4"/>
  <c r="K29" i="4"/>
  <c r="H29" i="4"/>
  <c r="G29" i="4"/>
  <c r="P28" i="4"/>
  <c r="O28" i="4"/>
  <c r="N28" i="4"/>
  <c r="M28" i="4"/>
  <c r="L28" i="4"/>
  <c r="K28" i="4"/>
  <c r="H28" i="4"/>
  <c r="G28" i="4"/>
  <c r="P27" i="4"/>
  <c r="O27" i="4"/>
  <c r="N27" i="4"/>
  <c r="M27" i="4"/>
  <c r="L27" i="4"/>
  <c r="K27" i="4"/>
  <c r="H27" i="4"/>
  <c r="G27" i="4"/>
  <c r="P26" i="4"/>
  <c r="O26" i="4"/>
  <c r="N26" i="4"/>
  <c r="M26" i="4"/>
  <c r="L26" i="4"/>
  <c r="K26" i="4"/>
  <c r="H26" i="4"/>
  <c r="G26" i="4"/>
  <c r="P25" i="4"/>
  <c r="O25" i="4"/>
  <c r="N25" i="4"/>
  <c r="M25" i="4"/>
  <c r="L25" i="4"/>
  <c r="K25" i="4"/>
  <c r="H25" i="4"/>
  <c r="G25" i="4"/>
  <c r="P24" i="4"/>
  <c r="O24" i="4"/>
  <c r="N24" i="4"/>
  <c r="M24" i="4"/>
  <c r="L24" i="4"/>
  <c r="K24" i="4"/>
  <c r="H24" i="4"/>
  <c r="G24" i="4"/>
  <c r="P23" i="4"/>
  <c r="O23" i="4"/>
  <c r="N23" i="4"/>
  <c r="M23" i="4"/>
  <c r="L23" i="4"/>
  <c r="K23" i="4"/>
  <c r="H23" i="4"/>
  <c r="G23" i="4"/>
  <c r="P22" i="4"/>
  <c r="O22" i="4"/>
  <c r="N22" i="4"/>
  <c r="M22" i="4"/>
  <c r="L22" i="4"/>
  <c r="K22" i="4"/>
  <c r="H22" i="4"/>
  <c r="G22" i="4"/>
  <c r="P21" i="4"/>
  <c r="O21" i="4"/>
  <c r="N21" i="4"/>
  <c r="M21" i="4"/>
  <c r="L21" i="4"/>
  <c r="K21" i="4"/>
  <c r="H21" i="4"/>
  <c r="G21" i="4"/>
  <c r="P20" i="4"/>
  <c r="O20" i="4"/>
  <c r="N20" i="4"/>
  <c r="M20" i="4"/>
  <c r="L20" i="4"/>
  <c r="K20" i="4"/>
  <c r="H20" i="4"/>
  <c r="G20" i="4"/>
  <c r="P19" i="4"/>
  <c r="O19" i="4"/>
  <c r="N19" i="4"/>
  <c r="M19" i="4"/>
  <c r="L19" i="4"/>
  <c r="K19" i="4"/>
  <c r="H19" i="4"/>
  <c r="G19" i="4"/>
  <c r="N18" i="4"/>
  <c r="H18" i="4"/>
  <c r="G18" i="4"/>
  <c r="H17" i="4"/>
  <c r="G17" i="4"/>
  <c r="N17" i="4" s="1"/>
  <c r="H16" i="4"/>
  <c r="G16" i="4"/>
  <c r="N16" i="4" s="1"/>
  <c r="N15" i="4"/>
  <c r="H15" i="4"/>
  <c r="G15" i="4"/>
  <c r="H14" i="4"/>
  <c r="G14" i="4"/>
  <c r="N14" i="4" s="1"/>
  <c r="H13" i="4"/>
  <c r="G13" i="4"/>
  <c r="N13" i="4" s="1"/>
  <c r="N12" i="4"/>
  <c r="H12" i="4"/>
  <c r="G12" i="4"/>
  <c r="H11" i="4"/>
  <c r="G11" i="4"/>
  <c r="N11" i="4" s="1"/>
  <c r="H10" i="4"/>
  <c r="G10" i="4"/>
  <c r="N10" i="4" s="1"/>
  <c r="N9" i="4"/>
  <c r="H9" i="4"/>
  <c r="G9" i="4"/>
  <c r="H8" i="4"/>
  <c r="G8" i="4"/>
  <c r="N8" i="4" s="1"/>
  <c r="H7" i="4"/>
  <c r="D5" i="5" s="1"/>
  <c r="G7" i="4"/>
  <c r="N7" i="4" s="1"/>
  <c r="E6" i="3"/>
  <c r="D7" i="5" l="1"/>
  <c r="E5" i="3"/>
  <c r="E7" i="3" s="1"/>
  <c r="D25" i="3" s="1"/>
  <c r="D28" i="3" s="1"/>
  <c r="B5" i="5" l="1"/>
  <c r="E8" i="3"/>
  <c r="K7" i="4"/>
  <c r="K17" i="4"/>
  <c r="K11" i="4"/>
  <c r="K16" i="4"/>
  <c r="K14" i="4"/>
  <c r="K15" i="4"/>
  <c r="K13" i="4"/>
  <c r="K12" i="4"/>
  <c r="K9" i="4"/>
  <c r="K10" i="4"/>
  <c r="K18" i="4"/>
  <c r="K8" i="4"/>
  <c r="E10" i="3" l="1"/>
  <c r="E9" i="3"/>
  <c r="M9" i="4"/>
  <c r="O9" i="4" s="1"/>
  <c r="P9" i="4" s="1"/>
  <c r="L9" i="4"/>
  <c r="M12" i="4"/>
  <c r="O12" i="4" s="1"/>
  <c r="P12" i="4" s="1"/>
  <c r="L12" i="4"/>
  <c r="M7" i="4"/>
  <c r="L7" i="4"/>
  <c r="M13" i="4"/>
  <c r="O13" i="4" s="1"/>
  <c r="P13" i="4" s="1"/>
  <c r="L13" i="4"/>
  <c r="H5" i="5"/>
  <c r="F5" i="5"/>
  <c r="L15" i="4"/>
  <c r="M15" i="4"/>
  <c r="O15" i="4" s="1"/>
  <c r="P15" i="4" s="1"/>
  <c r="L14" i="4"/>
  <c r="M14" i="4"/>
  <c r="O14" i="4" s="1"/>
  <c r="P14" i="4" s="1"/>
  <c r="L8" i="4"/>
  <c r="M8" i="4"/>
  <c r="O8" i="4" s="1"/>
  <c r="P8" i="4" s="1"/>
  <c r="L18" i="4"/>
  <c r="M18" i="4"/>
  <c r="O18" i="4" s="1"/>
  <c r="P18" i="4" s="1"/>
  <c r="M10" i="4"/>
  <c r="O10" i="4" s="1"/>
  <c r="P10" i="4" s="1"/>
  <c r="L10" i="4"/>
  <c r="M16" i="4"/>
  <c r="O16" i="4" s="1"/>
  <c r="P16" i="4" s="1"/>
  <c r="L16" i="4"/>
  <c r="L11" i="4"/>
  <c r="M11" i="4"/>
  <c r="O11" i="4" s="1"/>
  <c r="P11" i="4" s="1"/>
  <c r="L17" i="4"/>
  <c r="M17" i="4"/>
  <c r="O17" i="4" s="1"/>
  <c r="P17" i="4" s="1"/>
  <c r="O7" i="4" l="1"/>
  <c r="H7" i="5"/>
  <c r="E14" i="5" l="1"/>
  <c r="D14" i="5"/>
  <c r="C14" i="5"/>
  <c r="B14" i="5"/>
  <c r="E16" i="5"/>
  <c r="D16" i="5"/>
  <c r="D13" i="5"/>
  <c r="B13" i="5"/>
  <c r="P7" i="4"/>
  <c r="C16" i="5"/>
  <c r="C13" i="5"/>
  <c r="E13" i="5"/>
  <c r="E17" i="5" s="1"/>
  <c r="B16" i="5"/>
  <c r="E15" i="5"/>
  <c r="D15" i="5"/>
  <c r="F7" i="5"/>
  <c r="C15" i="5"/>
  <c r="B15" i="5"/>
  <c r="C17" i="5" l="1"/>
  <c r="B17" i="5"/>
  <c r="D17" i="5"/>
</calcChain>
</file>

<file path=xl/sharedStrings.xml><?xml version="1.0" encoding="utf-8"?>
<sst xmlns="http://schemas.openxmlformats.org/spreadsheetml/2006/main" count="362" uniqueCount="300">
  <si>
    <t>Calculadora de costo de almacenamiento de inventario</t>
  </si>
  <si>
    <t>Instrucciones de uso · Borra los datos del ejemplo y reemplázalos por los de tu negocio</t>
  </si>
  <si>
    <t>Tema</t>
  </si>
  <si>
    <t>Instrucción</t>
  </si>
  <si>
    <t>Objetivo</t>
  </si>
  <si>
    <t>Calcular cuánto cuesta mantener inventario guardado y convertir ese dato en decisiones de compra, precio, liquidación y control.</t>
  </si>
  <si>
    <t>Ejemplo incluido</t>
  </si>
  <si>
    <t>La plantilla trae datos de ejemplo de “Casa Brava - Tienda de productos para el hogar”. No crees hojas nuevas para tu caso. Borra los datos editables del ejemplo y sustitúyelos por tus propios datos.</t>
  </si>
  <si>
    <t>Cómo reconocer celdas editables</t>
  </si>
  <si>
    <t>Las celdas blancas son para captura manual. Las celdas azul claro contienen fórmulas o resultados; no las borres.</t>
  </si>
  <si>
    <t>Paso 1</t>
  </si>
  <si>
    <t>Ve a la hoja 03_Costos_Mensuales y ajusta el nombre del negocio, mes, moneda, tasa mensual de costo de capital y costos mensuales asociados a almacenar inventario.</t>
  </si>
  <si>
    <t>Paso 2</t>
  </si>
  <si>
    <t>Ve a la hoja 04_Inventario y reemplaza los productos del ejemplo por tus productos o categorías. Captura stock promedio, costo unitario, precio de venta, días almacenados y rotación estimada.</t>
  </si>
  <si>
    <t>Paso 3</t>
  </si>
  <si>
    <t>Revisa la hoja 05_Resultados. Allí verás el costo total mensual, costo por unidad, porcentaje sobre inventario, productos críticos y resumen por estado.</t>
  </si>
  <si>
    <t>Qué no debes borrar</t>
  </si>
  <si>
    <t>No borres encabezados, fórmulas, tablas ni la estructura de las hojas. Si necesitas menos filas, solo deja vacías las filas que no uses.</t>
  </si>
  <si>
    <t>Frecuencia recomendada</t>
  </si>
  <si>
    <t>Actualiza la plantilla cada mes. En negocios con alimentos, moda, temporada o productos perecederos, revisa semanal o quincenalmente.</t>
  </si>
  <si>
    <t>Interpretación clave</t>
  </si>
  <si>
    <t>Un costo alto no siempre es malo si la rotación y el margen compensan. El riesgo aparece cuando hay costo alto, baja rotación, muchos días almacenados y margen bajo.</t>
  </si>
  <si>
    <t>Siguiente acción</t>
  </si>
  <si>
    <t>Si detectas productos críticos, revisa precio, exhibición, promociones, compras futuras, proveedor o liquidación controlada.</t>
  </si>
  <si>
    <t>Reglas de operación para evitar errores</t>
  </si>
  <si>
    <t>Regla</t>
  </si>
  <si>
    <t>Detalle</t>
  </si>
  <si>
    <t>1</t>
  </si>
  <si>
    <t>No cambies nombres de hojas. Las fórmulas dependen de ellos.</t>
  </si>
  <si>
    <t>2</t>
  </si>
  <si>
    <t>No insertes columnas dentro de las tablas. Si necesitas más campos, agrégalos al final.</t>
  </si>
  <si>
    <t>3</t>
  </si>
  <si>
    <t>No escribas encima de celdas azul claro. Son cálculos automáticos.</t>
  </si>
  <si>
    <t>4</t>
  </si>
  <si>
    <t>Mantén los valores numéricos como números, sin símbolos dentro de la celda. Usa la columna Moneda para identificar la divisa.</t>
  </si>
  <si>
    <t>5</t>
  </si>
  <si>
    <t>Para limpiar el ejemplo, borra solo las celdas blancas de captura en 03_Costos_Mensuales y 04_Inventario.</t>
  </si>
  <si>
    <t>Reglas de lectura automática en la hoja 04_Inventario</t>
  </si>
  <si>
    <t>Lectura</t>
  </si>
  <si>
    <t>Condición que activa la lectura</t>
  </si>
  <si>
    <t>Qué significa</t>
  </si>
  <si>
    <t>Acción sugerida</t>
  </si>
  <si>
    <t>Saludable</t>
  </si>
  <si>
    <t>Días almacenado &lt; 60 y no se cumplen alertas superiores.</t>
  </si>
  <si>
    <t>El producto no muestra señales críticas según las reglas de la plantilla.</t>
  </si>
  <si>
    <t>Mantener disponibilidad y seguimiento mensual.</t>
  </si>
  <si>
    <t>Revisar</t>
  </si>
  <si>
    <t>Días almacenado &gt;= 60, cuando no cae en Riesgo alto ni Crítico.</t>
  </si>
  <si>
    <t>El producto empieza a acumular tiempo y costo de almacenamiento.</t>
  </si>
  <si>
    <t>Monitorear rotación, margen, precio y exhibición.</t>
  </si>
  <si>
    <t>Riesgo alto</t>
  </si>
  <si>
    <t>Días almacenado &gt;= 90 y rotación mensual estimada &lt; 50% del stock promedio.</t>
  </si>
  <si>
    <t>El producto lleva mucho tiempo guardado y se vende lento frente al stock disponible.</t>
  </si>
  <si>
    <t>Revisar compra, precio, exhibición y reposición futura.</t>
  </si>
  <si>
    <t>Crítico</t>
  </si>
  <si>
    <t>Días almacenado &gt;= 90 y costo acumulado por días &gt; 10% del margen bruto potencial.</t>
  </si>
  <si>
    <t>El costo de mantenerlo guardado ya está consumiendo una parte relevante del margen.</t>
  </si>
  <si>
    <t>Promocionar, liquidar de forma controlada y reducir recompra.</t>
  </si>
  <si>
    <t>Importante</t>
  </si>
  <si>
    <t>La lectura se calcula en este orden: Crítico, Riesgo alto, Revisar y Saludable. Si la fila no tiene producto, queda vacía.</t>
  </si>
  <si>
    <t>No escribas sobre las columnas Lectura ni Acción sugerida.</t>
  </si>
  <si>
    <t>Ajusta solo las celdas blancas de captura.</t>
  </si>
  <si>
    <t>Nota de ejemplo</t>
  </si>
  <si>
    <t>El ejemplo incluye productos en estados Saludable, Revisar, Riesgo alto y Crítico para que puedas ver cómo funciona la lectura automática antes de reemplazar los datos.</t>
  </si>
  <si>
    <t>Glosario de términos usados en la plantilla</t>
  </si>
  <si>
    <t>Consulta esta hoja antes de modificar datos o interpretar resultados</t>
  </si>
  <si>
    <t>Término</t>
  </si>
  <si>
    <t>Definición simple</t>
  </si>
  <si>
    <t>Cómo se usa en la plantilla</t>
  </si>
  <si>
    <t>Para qué sirve</t>
  </si>
  <si>
    <t>Costo de almacenamiento de inventario</t>
  </si>
  <si>
    <t>Costo total de mantener productos guardados durante un periodo.</t>
  </si>
  <si>
    <t>Incluye espacio, personal, servicios, merma, deterioro y capital inmovilizado.</t>
  </si>
  <si>
    <t>Sirve para saber cuánto cuesta tener stock antes de venderlo.</t>
  </si>
  <si>
    <t>Inventario promedio</t>
  </si>
  <si>
    <t>Valor estimado del inventario durante el periodo analizado.</t>
  </si>
  <si>
    <t>La plantilla lo calcula con stock promedio × costo unitario.</t>
  </si>
  <si>
    <t>Úsalo para medir el peso del almacenamiento sobre el inventario.</t>
  </si>
  <si>
    <t>Stock promedio</t>
  </si>
  <si>
    <t>Cantidad promedio de unidades guardadas durante el mes.</t>
  </si>
  <si>
    <t>No es necesariamente el stock del último día.</t>
  </si>
  <si>
    <t>Ayuda a evitar que el cálculo se distorsione por un día puntual.</t>
  </si>
  <si>
    <t>Costo unitario</t>
  </si>
  <si>
    <t>Costo de compra o fabricación de una unidad.</t>
  </si>
  <si>
    <t>No incluye precio de venta.</t>
  </si>
  <si>
    <t>Base para calcular el valor de inventario.</t>
  </si>
  <si>
    <t>Precio de venta unitario</t>
  </si>
  <si>
    <t>Precio esperado de venta por unidad.</t>
  </si>
  <si>
    <t>Debe capturarse sin impuestos si analizas margen operativo.</t>
  </si>
  <si>
    <t>Permite calcular margen unitario.</t>
  </si>
  <si>
    <t>Margen unitario</t>
  </si>
  <si>
    <t>Diferencia entre precio de venta y costo unitario.</t>
  </si>
  <si>
    <t>La plantilla lo calcula automáticamente.</t>
  </si>
  <si>
    <t>Ayuda a ver si el almacenamiento se está comiendo la utilidad.</t>
  </si>
  <si>
    <t>Valor de inventario</t>
  </si>
  <si>
    <t>Dinero invertido en el stock de un producto.</t>
  </si>
  <si>
    <t>Stock promedio × costo unitario.</t>
  </si>
  <si>
    <t>Base para asignar costo mensual de almacenamiento.</t>
  </si>
  <si>
    <t>Días almacenado</t>
  </si>
  <si>
    <t>Tiempo promedio que el producto lleva guardado.</t>
  </si>
  <si>
    <t>Puede venir de fecha de ingreso o reporte de antigüedad.</t>
  </si>
  <si>
    <t>Sirve para detectar riesgo de inventario lento.</t>
  </si>
  <si>
    <t>Rotación mensual estimada</t>
  </si>
  <si>
    <t>Unidades que esperas vender en un mes.</t>
  </si>
  <si>
    <t>Puede salir de ventas históricas.</t>
  </si>
  <si>
    <t>Ayuda a saber si el producto se mueve lento o rápido.</t>
  </si>
  <si>
    <t>Costo mensual asignado</t>
  </si>
  <si>
    <t>Parte del costo total de almacenamiento asignada a cada producto.</t>
  </si>
  <si>
    <t>La plantilla asigna el costo según el valor de inventario.</t>
  </si>
  <si>
    <t>Permite estimar qué productos consumen más costo.</t>
  </si>
  <si>
    <t>Costo por unidad al mes</t>
  </si>
  <si>
    <t>Costo mensual de almacenamiento dividido entre unidades guardadas.</t>
  </si>
  <si>
    <t>Costo mensual asignado / stock promedio.</t>
  </si>
  <si>
    <t>Sirve para evaluar productos de bajo margen.</t>
  </si>
  <si>
    <t>Costo acumulado por días</t>
  </si>
  <si>
    <t>Costo aproximado generado según días almacenados.</t>
  </si>
  <si>
    <t>Costo mensual asignado × días almacenado / 30.</t>
  </si>
  <si>
    <t>Ayuda a decidir cuándo promocionar o liquidar.</t>
  </si>
  <si>
    <t>Capital inmovilizado</t>
  </si>
  <si>
    <t>Dinero detenido en inventario que aún no se vende.</t>
  </si>
  <si>
    <t>No siempre aparece como factura.</t>
  </si>
  <si>
    <t>Afecta flujo de caja y capacidad de compra.</t>
  </si>
  <si>
    <t>Costo de oportunidad</t>
  </si>
  <si>
    <t>Beneficio que pierdes por tener dinero ocupado en inventario lento.</t>
  </si>
  <si>
    <t>Ejemplo: no poder comprar productos de mayor rotación.</t>
  </si>
  <si>
    <t>Ayuda a decidir si conviene liberar inventario.</t>
  </si>
  <si>
    <t>Merma</t>
  </si>
  <si>
    <t>Pérdida por robo, error, daño, vencimiento o ajuste.</t>
  </si>
  <si>
    <t>Debe estimarse por mes.</t>
  </si>
  <si>
    <t>Impacta el costo real de almacenar.</t>
  </si>
  <si>
    <t>Obsolescencia</t>
  </si>
  <si>
    <t>Pérdida de valor por moda, temporada, tecnología o baja demanda.</t>
  </si>
  <si>
    <t>Muy importante en moda, tecnología y productos de temporada.</t>
  </si>
  <si>
    <t>Puede obligar a descuentos.</t>
  </si>
  <si>
    <t>Inventario lento</t>
  </si>
  <si>
    <t>Producto que tarda demasiado en venderse.</t>
  </si>
  <si>
    <t>En la plantilla se observa con días altos y rotación baja.</t>
  </si>
  <si>
    <t>Requiere revisión de precio, exhibición, promoción o compra futura.</t>
  </si>
  <si>
    <t>Inventario crítico</t>
  </si>
  <si>
    <t>Producto donde el costo acumulado y los días almacenados ponen en riesgo el margen.</t>
  </si>
  <si>
    <t>La plantilla lo marca con lectura automática.</t>
  </si>
  <si>
    <t>Requiere acción prioritaria.</t>
  </si>
  <si>
    <t>Tasa mensual de costo de capital</t>
  </si>
  <si>
    <t>Porcentaje estimado del costo del dinero invertido en inventario.</t>
  </si>
  <si>
    <t>Ejemplo: 1,2% mensual.</t>
  </si>
  <si>
    <t>Se usa para estimar el costo del capital inmovilizado.</t>
  </si>
  <si>
    <t>Costo como porcentaje del inventario</t>
  </si>
  <si>
    <t>Costo mensual de almacenamiento / valor del inventario.</t>
  </si>
  <si>
    <t>Se expresa en porcentaje.</t>
  </si>
  <si>
    <t>Permite comparar meses, categorías o negocios.</t>
  </si>
  <si>
    <t>Resultado automático que clasifica cada producto como Saludable, Revisar, Riesgo alto o Crítico.</t>
  </si>
  <si>
    <t>Revisar la columna O de 04_Inventario y no editarla manualmente.</t>
  </si>
  <si>
    <t>Ayuda a priorizar qué productos requieren acción.</t>
  </si>
  <si>
    <t>Lectura que aparece cuando un producto tiene 90 días o más almacenado y su rotación estimada es menor al 50% del stock promedio.</t>
  </si>
  <si>
    <t>Revisar compra, precio, exhibición y reposición.</t>
  </si>
  <si>
    <t>04_Inventario</t>
  </si>
  <si>
    <t>Lectura que aparece cuando un producto tiene 90 días o más almacenado y el costo acumulado por días supera el 10% del margen bruto potencial.</t>
  </si>
  <si>
    <t>Promocionar o liquidar de forma controlada y reducir recompra.</t>
  </si>
  <si>
    <t>Recomendación automática basada en la lectura de riesgo calculada por la plantilla.</t>
  </si>
  <si>
    <t>Usarla como guía; validar con contexto comercial.</t>
  </si>
  <si>
    <t>03 · Captura de costos mensuales de almacenamiento</t>
  </si>
  <si>
    <t>Captura los costos mensuales. Las celdas blancas son editables; las azul claro calculan automáticamente.</t>
  </si>
  <si>
    <t>Dato editable</t>
  </si>
  <si>
    <t>Valor</t>
  </si>
  <si>
    <t>Resultado automático</t>
  </si>
  <si>
    <t>Nombre del negocio</t>
  </si>
  <si>
    <t>Casa Brava - Tienda de productos para el hogar</t>
  </si>
  <si>
    <t>Valor promedio inventario</t>
  </si>
  <si>
    <t>Mes de análisis</t>
  </si>
  <si>
    <t>Junio 2026</t>
  </si>
  <si>
    <t>Unidades promedio almacenadas</t>
  </si>
  <si>
    <t>Moneda</t>
  </si>
  <si>
    <t>USD</t>
  </si>
  <si>
    <t>Costo capital inmovilizado</t>
  </si>
  <si>
    <t>Tasa mensual costo de capital</t>
  </si>
  <si>
    <t>Costo total mensual</t>
  </si>
  <si>
    <t>Nota</t>
  </si>
  <si>
    <t>Borra el ejemplo y usa tus datos propios</t>
  </si>
  <si>
    <t>Costo por unidad / mes</t>
  </si>
  <si>
    <t>Costo como % del inventario</t>
  </si>
  <si>
    <t>Categoría</t>
  </si>
  <si>
    <t>Concepto</t>
  </si>
  <si>
    <t>Tipo</t>
  </si>
  <si>
    <t>Valor mensual</t>
  </si>
  <si>
    <t>Cómo estimarlo</t>
  </si>
  <si>
    <t>Notas</t>
  </si>
  <si>
    <t>Visible</t>
  </si>
  <si>
    <t>Espacio / bodega / local usado para almacenar</t>
  </si>
  <si>
    <t>Manual</t>
  </si>
  <si>
    <t>Usa la parte del arriendo o costo de espacio asociada a inventario.</t>
  </si>
  <si>
    <t>Ejemplo: zona de bodega del local.</t>
  </si>
  <si>
    <t>Personal asociado a inventario</t>
  </si>
  <si>
    <t>Incluye horas o salario dedicado a recibir, ordenar, contar y mover productos.</t>
  </si>
  <si>
    <t>Ejemplo: auxiliar de bodega.</t>
  </si>
  <si>
    <t>Servicios y seguridad</t>
  </si>
  <si>
    <t>Energía, refrigeración, vigilancia, internet o alarmas.</t>
  </si>
  <si>
    <t>Incluye solo lo relacionado con almacenamiento.</t>
  </si>
  <si>
    <t>Equipos y herramientas</t>
  </si>
  <si>
    <t>Estanterías, racks, cajas, básculas, neveras o equipos de manejo.</t>
  </si>
  <si>
    <t>Usa costo mensual o depreciación estimada.</t>
  </si>
  <si>
    <t>Software o sistema de inventario</t>
  </si>
  <si>
    <t>POS, ERP, app de inventario o módulo de stock.</t>
  </si>
  <si>
    <t>Si se usa para más procesos, estima la parte de inventario.</t>
  </si>
  <si>
    <t>Seguros</t>
  </si>
  <si>
    <t>Pólizas de mercancía, bodega o local.</t>
  </si>
  <si>
    <t>Incluye solo la parte relacionada con inventario.</t>
  </si>
  <si>
    <t>Mantenimiento y limpieza</t>
  </si>
  <si>
    <t>Limpieza, reparaciones o adecuaciones del espacio de almacenamiento.</t>
  </si>
  <si>
    <t>Costo mensual estimado.</t>
  </si>
  <si>
    <t>Oculto</t>
  </si>
  <si>
    <t>Merma, pérdidas o ajustes</t>
  </si>
  <si>
    <t>Robo, errores, productos perdidos o diferencias de inventario.</t>
  </si>
  <si>
    <t>Promedio mensual estimado.</t>
  </si>
  <si>
    <t>Deterioro o vencimiento</t>
  </si>
  <si>
    <t>Daño físico, vencimiento o pérdida de calidad.</t>
  </si>
  <si>
    <t>Clave en perecederos o productos delicados.</t>
  </si>
  <si>
    <t>Estimación mensual.</t>
  </si>
  <si>
    <t>Descuentos forzados por inventario lento</t>
  </si>
  <si>
    <t>Costo estimado de rebajas necesarias para liberar inventario.</t>
  </si>
  <si>
    <t>No incluyas promociones normales.</t>
  </si>
  <si>
    <t>Automático</t>
  </si>
  <si>
    <t>Calculado como inventario promedio × tasa mensual de costo de capital.</t>
  </si>
  <si>
    <t>No editar esta celda azul claro.</t>
  </si>
  <si>
    <t>Otro</t>
  </si>
  <si>
    <t>Otros costos relacionados</t>
  </si>
  <si>
    <t>Incluye otros costos si aplican al almacenamiento.</t>
  </si>
  <si>
    <t>Solo si son relevantes.</t>
  </si>
  <si>
    <t>Total costo mensual de almacenamiento</t>
  </si>
  <si>
    <t>Este total alimenta la hoja de inventario y resultados.</t>
  </si>
  <si>
    <t>04 · Captura de inventario y cálculo por producto</t>
  </si>
  <si>
    <t>Reemplaza los productos del ejemplo. No borres las fórmulas de las columnas G, H, K, L, M, N, O y P.</t>
  </si>
  <si>
    <t>Ejemplo integrado: Casa Brava - Tienda de productos para el hogar. Borra solo los datos editables y conserva fórmulas, encabezados y estructura.</t>
  </si>
  <si>
    <t>Código</t>
  </si>
  <si>
    <t>Producto / categoría</t>
  </si>
  <si>
    <t>Tipo / riesgo</t>
  </si>
  <si>
    <t>Precio venta unitario</t>
  </si>
  <si>
    <t>Valor inventario</t>
  </si>
  <si>
    <t>Margen bruto potencial</t>
  </si>
  <si>
    <t>CB-001</t>
  </si>
  <si>
    <t>Freidora de aire 6L</t>
  </si>
  <si>
    <t>Electrodoméstico</t>
  </si>
  <si>
    <t>CB-002</t>
  </si>
  <si>
    <t>Set sábanas queen</t>
  </si>
  <si>
    <t>Hogar</t>
  </si>
  <si>
    <t>CB-003</t>
  </si>
  <si>
    <t>Vajilla cerámica 16 piezas</t>
  </si>
  <si>
    <t>Frágil / voluminoso</t>
  </si>
  <si>
    <t>CB-004</t>
  </si>
  <si>
    <t>Organizadores plásticos</t>
  </si>
  <si>
    <t>CB-005</t>
  </si>
  <si>
    <t>Termos acero 1L</t>
  </si>
  <si>
    <t>CB-006</t>
  </si>
  <si>
    <t>Lámpara de mesa</t>
  </si>
  <si>
    <t>Voluminoso</t>
  </si>
  <si>
    <t>CB-007</t>
  </si>
  <si>
    <t>Almohada viscoelástica</t>
  </si>
  <si>
    <t>CB-008</t>
  </si>
  <si>
    <t>Tapete cocina</t>
  </si>
  <si>
    <t>CB-009</t>
  </si>
  <si>
    <t>Cuchillos set 6 piezas</t>
  </si>
  <si>
    <t>CB-010</t>
  </si>
  <si>
    <t>Canasta decorativa</t>
  </si>
  <si>
    <t>Temporada</t>
  </si>
  <si>
    <t>CB-011</t>
  </si>
  <si>
    <t>Frascos vidrio set 4</t>
  </si>
  <si>
    <t>Frágil</t>
  </si>
  <si>
    <t>CB-012</t>
  </si>
  <si>
    <t>Difusor aromático premium</t>
  </si>
  <si>
    <t>Temporada / alto margen</t>
  </si>
  <si>
    <t>05 · Resultados y decisiones del costo de almacenamiento</t>
  </si>
  <si>
    <t>Panel automático. Los resultados cambian al modificar costos e inventario.</t>
  </si>
  <si>
    <t>Costo % inventario</t>
  </si>
  <si>
    <t>Costo por unidad</t>
  </si>
  <si>
    <t>Inventario ≥ 90 días</t>
  </si>
  <si>
    <t>% inventario ≥ 90 días</t>
  </si>
  <si>
    <t>Productos críticos</t>
  </si>
  <si>
    <t>Resumen por lectura automática</t>
  </si>
  <si>
    <t>N.º productos</t>
  </si>
  <si>
    <t>Acción principal</t>
  </si>
  <si>
    <t>Mantener disponibilidad y seguimiento</t>
  </si>
  <si>
    <t>Monitorear rotación, precio y margen</t>
  </si>
  <si>
    <t>Revisar compra, exhibición y proveedor</t>
  </si>
  <si>
    <t>Promocionar, liquidar o reducir recompra</t>
  </si>
  <si>
    <t>Total</t>
  </si>
  <si>
    <t>Priorizar según costo acumulado y días</t>
  </si>
  <si>
    <t>Lectura ejecutiva y próximos pasos</t>
  </si>
  <si>
    <t>Indicador</t>
  </si>
  <si>
    <t>Cómo interpretarlo</t>
  </si>
  <si>
    <t>Decisión sugerida</t>
  </si>
  <si>
    <t>Si sube cada mes, puede existir sobreinventario o costos operativos altos.</t>
  </si>
  <si>
    <t>Revisa compras, rotación y proveedores.</t>
  </si>
  <si>
    <t>Muestra dinero atrapado en productos con mayor riesgo de inventario lento.</t>
  </si>
  <si>
    <t>Cruza con margen y costo acumulado antes de liquidar.</t>
  </si>
  <si>
    <t>Productos con días altos y costo acumulado relevante frente al margen.</t>
  </si>
  <si>
    <t>Promocionar, liquidar, negociar o dejar de recomprar.</t>
  </si>
  <si>
    <t>Sirve para productos de bajo margen o muchas unidades almacenadas.</t>
  </si>
  <si>
    <t>Inclúyelo en análisis de precio y margen.</t>
  </si>
  <si>
    <t>Ayuda a ver cuánto costó esperar.</t>
  </si>
  <si>
    <t>Decide antes de que el almacenamiento consuma el margen.</t>
  </si>
  <si>
    <t>El ejemplo está diseñado para mostrar un inventario de aproximadamente $30.000 y un costo mensual cercano al 8%-9%. Reemplázalo por tus datos reales antes de tomar decisiones.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</si>
</sst>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sz val="10"/>
      <color rgb="FF1F2937"/>
      <name val="Carlito"/>
    </font>
    <font>
      <b/>
      <sz val="12"/>
      <color rgb="FFFFFFFF"/>
      <name val="Carlito"/>
    </font>
    <font>
      <sz val="11"/>
      <color rgb="FF1F2937"/>
      <name val="Carlito"/>
    </font>
    <font>
      <b/>
      <sz val="11"/>
      <color rgb="FF0B1F3A"/>
      <name val="Carlito"/>
    </font>
  </fonts>
  <fills count="20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123B6D"/>
      </patternFill>
    </fill>
    <fill>
      <patternFill patternType="solid">
        <fgColor rgb="FFF4F6F8"/>
      </patternFill>
    </fill>
    <fill>
      <patternFill patternType="solid">
        <fgColor rgb="FFFFFFFF"/>
      </patternFill>
    </fill>
    <fill>
      <patternFill patternType="solid">
        <fgColor rgb="FFEAF1F8"/>
      </patternFill>
    </fill>
    <fill>
      <patternFill patternType="solid">
        <fgColor rgb="FF0B1F3A"/>
      </patternFill>
    </fill>
    <fill>
      <patternFill patternType="solid">
        <fgColor rgb="FF0B1F3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4F6F8"/>
        <bgColor indexed="64"/>
      </patternFill>
    </fill>
    <fill>
      <patternFill patternType="solid">
        <fgColor rgb="FF123B6D"/>
        <bgColor indexed="64"/>
      </patternFill>
    </fill>
    <fill>
      <patternFill patternType="solid">
        <fgColor rgb="FFD1E7DD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D7DA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EF5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5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164" fontId="5" fillId="6" borderId="0" xfId="0" applyNumberFormat="1" applyFont="1" applyFill="1" applyAlignment="1">
      <alignment horizontal="left" vertical="top" wrapText="1"/>
    </xf>
    <xf numFmtId="164" fontId="5" fillId="5" borderId="0" xfId="0" applyNumberFormat="1" applyFont="1" applyFill="1" applyAlignment="1">
      <alignment horizontal="left" vertical="top" wrapText="1"/>
    </xf>
    <xf numFmtId="3" fontId="5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7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1" fillId="8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9" borderId="0" xfId="0" applyFill="1"/>
    <xf numFmtId="0" fontId="2" fillId="8" borderId="0" xfId="0" applyFont="1" applyFill="1" applyAlignment="1">
      <alignment horizontal="center" vertical="top" wrapText="1"/>
    </xf>
    <xf numFmtId="0" fontId="2" fillId="8" borderId="0" xfId="0" applyFont="1" applyFill="1" applyAlignment="1">
      <alignment horizontal="center" vertical="top" wrapText="1"/>
    </xf>
    <xf numFmtId="0" fontId="3" fillId="10" borderId="0" xfId="0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3" fillId="10" borderId="0" xfId="0" applyFont="1" applyFill="1" applyAlignment="1">
      <alignment horizontal="left" vertical="top"/>
    </xf>
    <xf numFmtId="0" fontId="4" fillId="8" borderId="0" xfId="0" applyFont="1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6" fillId="12" borderId="0" xfId="0" applyFont="1" applyFill="1" applyAlignment="1">
      <alignment vertical="top" wrapText="1"/>
    </xf>
    <xf numFmtId="0" fontId="0" fillId="12" borderId="0" xfId="0" applyFill="1" applyAlignment="1">
      <alignment vertical="top" wrapText="1"/>
    </xf>
    <xf numFmtId="0" fontId="6" fillId="13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6" fillId="14" borderId="0" xfId="0" applyFont="1" applyFill="1" applyAlignment="1">
      <alignment vertical="top" wrapText="1"/>
    </xf>
    <xf numFmtId="0" fontId="0" fillId="14" borderId="0" xfId="0" applyFill="1" applyAlignment="1">
      <alignment vertical="top" wrapText="1"/>
    </xf>
    <xf numFmtId="0" fontId="6" fillId="15" borderId="0" xfId="0" applyFont="1" applyFill="1" applyAlignment="1">
      <alignment vertical="top" wrapText="1"/>
    </xf>
    <xf numFmtId="0" fontId="0" fillId="15" borderId="0" xfId="0" applyFill="1" applyAlignment="1">
      <alignment vertical="top" wrapText="1"/>
    </xf>
    <xf numFmtId="0" fontId="6" fillId="16" borderId="0" xfId="0" applyFont="1" applyFill="1" applyAlignment="1">
      <alignment vertical="top" wrapText="1"/>
    </xf>
    <xf numFmtId="0" fontId="0" fillId="16" borderId="0" xfId="0" applyFill="1" applyAlignment="1">
      <alignment vertical="top" wrapText="1"/>
    </xf>
    <xf numFmtId="0" fontId="2" fillId="11" borderId="0" xfId="0" applyFont="1" applyFill="1" applyAlignment="1">
      <alignment horizontal="center" vertical="top" wrapText="1"/>
    </xf>
    <xf numFmtId="0" fontId="6" fillId="17" borderId="0" xfId="0" applyFont="1" applyFill="1" applyAlignment="1">
      <alignment vertical="top" wrapText="1"/>
    </xf>
    <xf numFmtId="0" fontId="0" fillId="17" borderId="0" xfId="0" applyFill="1" applyAlignment="1">
      <alignment vertical="top" wrapText="1"/>
    </xf>
    <xf numFmtId="0" fontId="2" fillId="11" borderId="0" xfId="0" applyFont="1" applyFill="1" applyAlignment="1" applyProtection="1">
      <alignment horizontal="center" vertical="top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2" fillId="8" borderId="0" xfId="0" applyFont="1" applyFill="1" applyAlignment="1" applyProtection="1">
      <alignment horizontal="center" vertical="top" wrapText="1"/>
      <protection locked="0"/>
    </xf>
    <xf numFmtId="0" fontId="5" fillId="18" borderId="0" xfId="0" applyFont="1" applyFill="1" applyAlignment="1" applyProtection="1">
      <alignment horizontal="left" vertical="top" wrapText="1"/>
      <protection locked="0"/>
    </xf>
    <xf numFmtId="0" fontId="5" fillId="19" borderId="0" xfId="0" applyFont="1" applyFill="1" applyAlignment="1" applyProtection="1">
      <alignment horizontal="left" vertical="top" wrapText="1"/>
      <protection locked="0"/>
    </xf>
    <xf numFmtId="164" fontId="5" fillId="19" borderId="0" xfId="0" applyNumberFormat="1" applyFont="1" applyFill="1" applyAlignment="1" applyProtection="1">
      <alignment horizontal="left" vertical="top" wrapText="1"/>
      <protection locked="0"/>
    </xf>
    <xf numFmtId="10" fontId="5" fillId="18" borderId="0" xfId="0" applyNumberFormat="1" applyFont="1" applyFill="1" applyAlignment="1" applyProtection="1">
      <alignment horizontal="left" vertical="top" wrapText="1"/>
      <protection locked="0"/>
    </xf>
    <xf numFmtId="10" fontId="5" fillId="19" borderId="0" xfId="0" applyNumberFormat="1" applyFont="1" applyFill="1" applyAlignment="1" applyProtection="1">
      <alignment horizontal="left" vertical="top" wrapText="1"/>
      <protection locked="0"/>
    </xf>
    <xf numFmtId="164" fontId="5" fillId="18" borderId="0" xfId="0" applyNumberFormat="1" applyFont="1" applyFill="1" applyAlignment="1" applyProtection="1">
      <alignment horizontal="left" vertical="top" wrapText="1"/>
      <protection locked="0"/>
    </xf>
    <xf numFmtId="0" fontId="3" fillId="10" borderId="0" xfId="0" applyFont="1" applyFill="1" applyAlignment="1" applyProtection="1">
      <alignment horizontal="left" vertical="top" wrapText="1"/>
      <protection locked="0"/>
    </xf>
    <xf numFmtId="164" fontId="0" fillId="9" borderId="0" xfId="0" applyNumberFormat="1" applyFill="1" applyAlignment="1" applyProtection="1">
      <alignment vertical="top" wrapText="1"/>
      <protection locked="0"/>
    </xf>
    <xf numFmtId="164" fontId="2" fillId="8" borderId="0" xfId="0" applyNumberFormat="1" applyFont="1" applyFill="1" applyAlignment="1" applyProtection="1">
      <alignment horizontal="center" vertical="top" wrapText="1"/>
      <protection locked="0"/>
    </xf>
    <xf numFmtId="0" fontId="1" fillId="8" borderId="0" xfId="0" applyFont="1" applyFill="1" applyAlignment="1" applyProtection="1">
      <alignment horizontal="center" vertical="top" wrapText="1"/>
      <protection locked="0"/>
    </xf>
    <xf numFmtId="1" fontId="5" fillId="19" borderId="0" xfId="0" applyNumberFormat="1" applyFont="1" applyFill="1" applyAlignment="1" applyProtection="1">
      <alignment horizontal="left" vertical="top" wrapText="1"/>
      <protection locked="0"/>
    </xf>
    <xf numFmtId="0" fontId="4" fillId="11" borderId="0" xfId="0" applyFont="1" applyFill="1" applyAlignment="1" applyProtection="1">
      <alignment horizontal="left" vertical="top" wrapText="1"/>
      <protection locked="0"/>
    </xf>
    <xf numFmtId="3" fontId="5" fillId="19" borderId="0" xfId="0" applyNumberFormat="1" applyFont="1" applyFill="1" applyAlignment="1" applyProtection="1">
      <alignment horizontal="left" vertical="top" wrapText="1"/>
      <protection locked="0"/>
    </xf>
    <xf numFmtId="0" fontId="2" fillId="8" borderId="0" xfId="0" applyFont="1" applyFill="1" applyAlignment="1" applyProtection="1">
      <alignment horizontal="center" vertical="top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3" fillId="1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30"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  <protection locked="0" hidden="0"/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ont>
        <b/>
      </font>
      <fill>
        <patternFill>
          <bgColor rgb="FFFDE2E1"/>
        </patternFill>
      </fill>
    </dxf>
    <dxf>
      <font>
        <color rgb="FFC00000"/>
      </font>
      <fill>
        <patternFill patternType="solid">
          <bgColor rgb="FFF4CCCC"/>
        </patternFill>
      </fill>
    </dxf>
    <dxf>
      <font>
        <color rgb="FFC65911"/>
      </font>
      <fill>
        <patternFill patternType="solid">
          <bgColor rgb="FFFCE4D6"/>
        </patternFill>
      </fill>
    </dxf>
    <dxf>
      <font>
        <color rgb="FF9C6500"/>
      </font>
      <fill>
        <patternFill patternType="solid">
          <bgColor rgb="FFFFF2CC"/>
        </patternFill>
      </fill>
    </dxf>
    <dxf>
      <font>
        <color rgb="FF008000"/>
      </font>
      <fill>
        <patternFill patternType="solid">
          <bgColor rgb="FFDDEF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Costo acumulado</c:v>
          </c:tx>
          <c:invertIfNegative val="1"/>
          <c:cat>
            <c:strRef>
              <c:f>'05_Resultados'!$A$13:$A$16</c:f>
              <c:strCache>
                <c:ptCount val="4"/>
                <c:pt idx="0">
                  <c:v>Saludable</c:v>
                </c:pt>
                <c:pt idx="1">
                  <c:v>Revisar</c:v>
                </c:pt>
                <c:pt idx="2">
                  <c:v>Riesgo alto</c:v>
                </c:pt>
                <c:pt idx="3">
                  <c:v>Crítico</c:v>
                </c:pt>
              </c:strCache>
            </c:strRef>
          </c:cat>
          <c:val>
            <c:numRef>
              <c:f>'05_Resultados'!$E$13:$E$16</c:f>
              <c:numCache>
                <c:formatCode>\$#,##0.00</c:formatCode>
                <c:ptCount val="4"/>
                <c:pt idx="0">
                  <c:v>1204.8967011732229</c:v>
                </c:pt>
                <c:pt idx="1">
                  <c:v>2038.1561076604557</c:v>
                </c:pt>
                <c:pt idx="2">
                  <c:v>119.67980676328504</c:v>
                </c:pt>
                <c:pt idx="3">
                  <c:v>3179.8834672187718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0-4852-9655-D6E5C9AA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114592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2CBD9E-D5CE-4F7F-8CE3-B853B3609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0"/>
          <a:ext cx="211484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2114842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840A40-79DB-4B65-B968-A7E145659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5075" y="0"/>
          <a:ext cx="2114842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38099</xdr:rowOff>
    </xdr:from>
    <xdr:to>
      <xdr:col>9</xdr:col>
      <xdr:colOff>398437</xdr:colOff>
      <xdr:row>3</xdr:row>
      <xdr:rowOff>35626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0244BE-136B-48B4-A288-584BC3A3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38099"/>
          <a:ext cx="2160562" cy="6033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8</xdr:col>
      <xdr:colOff>0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352425</xdr:colOff>
      <xdr:row>0</xdr:row>
      <xdr:rowOff>0</xdr:rowOff>
    </xdr:from>
    <xdr:to>
      <xdr:col>11</xdr:col>
      <xdr:colOff>467017</xdr:colOff>
      <xdr:row>1</xdr:row>
      <xdr:rowOff>243840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D2BF37-417E-454A-B4E7-A283BD21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68425" y="0"/>
          <a:ext cx="2114842" cy="586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losarioTerminos" displayName="GlosarioTerminos" ref="A4:D28" headerRowDxfId="20" dataDxfId="18" totalsRowDxfId="19">
  <tableColumns count="4">
    <tableColumn id="1" xr3:uid="{00000000-0010-0000-0000-000001000000}" name="Término" dataDxfId="24"/>
    <tableColumn id="2" xr3:uid="{00000000-0010-0000-0000-000002000000}" name="Definición simple" dataDxfId="23"/>
    <tableColumn id="3" xr3:uid="{00000000-0010-0000-0000-000003000000}" name="Cómo se usa en la plantilla" dataDxfId="22"/>
    <tableColumn id="4" xr3:uid="{00000000-0010-0000-0000-000004000000}" name="Para qué sirve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stosMensuales" displayName="CostosMensuales" ref="A13:F26" headerRowDxfId="11" dataDxfId="9" totalsRowDxfId="10">
  <tableColumns count="6">
    <tableColumn id="1" xr3:uid="{00000000-0010-0000-0100-000001000000}" name="Categoría" dataDxfId="17"/>
    <tableColumn id="2" xr3:uid="{00000000-0010-0000-0100-000002000000}" name="Concepto" dataDxfId="16"/>
    <tableColumn id="3" xr3:uid="{00000000-0010-0000-0100-000003000000}" name="Tipo" dataDxfId="15"/>
    <tableColumn id="4" xr3:uid="{00000000-0010-0000-0100-000004000000}" name="Valor mensual" dataDxfId="14"/>
    <tableColumn id="5" xr3:uid="{00000000-0010-0000-0100-000005000000}" name="Cómo estimarlo" dataDxfId="13"/>
    <tableColumn id="6" xr3:uid="{00000000-0010-0000-0100-000006000000}" name="Notas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ventarioCostoAlmacenamiento" displayName="InventarioCostoAlmacenamiento" ref="A6:P106">
  <autoFilter ref="A6:P106" xr:uid="{00000000-0009-0000-0100-000003000000}"/>
  <tableColumns count="16">
    <tableColumn id="1" xr3:uid="{00000000-0010-0000-0200-000001000000}" name="Código"/>
    <tableColumn id="2" xr3:uid="{00000000-0010-0000-0200-000002000000}" name="Producto / categoría"/>
    <tableColumn id="3" xr3:uid="{00000000-0010-0000-0200-000003000000}" name="Tipo / riesgo"/>
    <tableColumn id="4" xr3:uid="{00000000-0010-0000-0200-000004000000}" name="Stock promedio"/>
    <tableColumn id="5" xr3:uid="{00000000-0010-0000-0200-000005000000}" name="Costo unitario"/>
    <tableColumn id="6" xr3:uid="{00000000-0010-0000-0200-000006000000}" name="Precio venta unitario"/>
    <tableColumn id="7" xr3:uid="{00000000-0010-0000-0200-000007000000}" name="Margen unitario"/>
    <tableColumn id="8" xr3:uid="{00000000-0010-0000-0200-000008000000}" name="Valor inventario"/>
    <tableColumn id="9" xr3:uid="{00000000-0010-0000-0200-000009000000}" name="Días almacenado"/>
    <tableColumn id="10" xr3:uid="{00000000-0010-0000-0200-00000A000000}" name="Rotación mensual estimada"/>
    <tableColumn id="11" xr3:uid="{00000000-0010-0000-0200-00000B000000}" name="Costo mensual asignado"/>
    <tableColumn id="12" xr3:uid="{00000000-0010-0000-0200-00000C000000}" name="Costo por unidad / mes"/>
    <tableColumn id="13" xr3:uid="{00000000-0010-0000-0200-00000D000000}" name="Costo acumulado por días"/>
    <tableColumn id="14" xr3:uid="{00000000-0010-0000-0200-00000E000000}" name="Margen bruto potencial"/>
    <tableColumn id="15" xr3:uid="{00000000-0010-0000-0200-00000F000000}" name="Lectura"/>
    <tableColumn id="16" xr3:uid="{00000000-0010-0000-0200-000010000000}" name="Acción sugeri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sumenLectura" displayName="ResumenLectura" ref="A12:F17" headerRowDxfId="2" dataDxfId="0" totalsRowDxfId="1">
  <tableColumns count="6">
    <tableColumn id="1" xr3:uid="{00000000-0010-0000-0300-000001000000}" name="Lectura" dataDxfId="8"/>
    <tableColumn id="2" xr3:uid="{00000000-0010-0000-0300-000002000000}" name="N.º productos" dataDxfId="7"/>
    <tableColumn id="3" xr3:uid="{00000000-0010-0000-0300-000003000000}" name="Valor inventario" dataDxfId="6"/>
    <tableColumn id="4" xr3:uid="{00000000-0010-0000-0300-000004000000}" name="Costo mensual asignado" dataDxfId="5"/>
    <tableColumn id="5" xr3:uid="{00000000-0010-0000-0300-000005000000}" name="Costo acumulado por días" dataDxfId="4"/>
    <tableColumn id="6" xr3:uid="{00000000-0010-0000-0300-000006000000}" name="Acción principal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0"/>
  <sheetViews>
    <sheetView tabSelected="1" workbookViewId="0">
      <selection activeCell="C4" sqref="C4"/>
    </sheetView>
  </sheetViews>
  <sheetFormatPr baseColWidth="10" defaultColWidth="8.796875" defaultRowHeight="13.8"/>
  <cols>
    <col min="1" max="1" width="18" style="13" customWidth="1"/>
    <col min="2" max="2" width="88.59765625" style="13" customWidth="1"/>
    <col min="3" max="4" width="42" style="13" customWidth="1"/>
    <col min="5" max="16384" width="8.796875" style="13"/>
  </cols>
  <sheetData>
    <row r="1" spans="1:24" ht="27.15" customHeight="1">
      <c r="A1" s="11" t="s">
        <v>0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9.2" customHeight="1">
      <c r="A2" s="14" t="s">
        <v>1</v>
      </c>
      <c r="B2" s="14"/>
      <c r="C2" s="14"/>
      <c r="D2" s="1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22.35" customHeight="1">
      <c r="A4" s="15" t="s">
        <v>2</v>
      </c>
      <c r="B4" s="15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26.4">
      <c r="A5" s="16" t="s">
        <v>4</v>
      </c>
      <c r="B5" s="16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26.4">
      <c r="A6" s="16" t="s">
        <v>6</v>
      </c>
      <c r="B6" s="16" t="s">
        <v>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26.4">
      <c r="A7" s="16" t="s">
        <v>8</v>
      </c>
      <c r="B7" s="16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26.4">
      <c r="A8" s="16" t="s">
        <v>10</v>
      </c>
      <c r="B8" s="16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26.4">
      <c r="A9" s="16" t="s">
        <v>12</v>
      </c>
      <c r="B9" s="16" t="s">
        <v>13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26.4">
      <c r="A10" s="16" t="s">
        <v>14</v>
      </c>
      <c r="B10" s="16" t="s">
        <v>15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26.4">
      <c r="A11" s="16" t="s">
        <v>16</v>
      </c>
      <c r="B11" s="16" t="s">
        <v>17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26.4">
      <c r="A12" s="16" t="s">
        <v>18</v>
      </c>
      <c r="B12" s="16" t="s">
        <v>19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26.4">
      <c r="A13" s="16" t="s">
        <v>20</v>
      </c>
      <c r="B13" s="16" t="s">
        <v>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26.4">
      <c r="A14" s="16" t="s">
        <v>22</v>
      </c>
      <c r="B14" s="16" t="s">
        <v>23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9.2" customHeight="1">
      <c r="A16" s="17" t="s">
        <v>24</v>
      </c>
      <c r="B16" s="17"/>
      <c r="C16" s="17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22.35" customHeight="1">
      <c r="A18" s="15" t="s">
        <v>25</v>
      </c>
      <c r="B18" s="15" t="s">
        <v>26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6" t="s">
        <v>27</v>
      </c>
      <c r="B19" s="16" t="s">
        <v>28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6" t="s">
        <v>29</v>
      </c>
      <c r="B20" s="18" t="s">
        <v>30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6" t="s">
        <v>31</v>
      </c>
      <c r="B21" s="18" t="s">
        <v>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6" t="s">
        <v>33</v>
      </c>
      <c r="B22" s="18" t="s">
        <v>34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6" t="s">
        <v>35</v>
      </c>
      <c r="B23" s="18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62.4">
      <c r="A25" s="19" t="s">
        <v>37</v>
      </c>
      <c r="B25" s="19"/>
      <c r="C25" s="19"/>
      <c r="D25" s="1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36.75" customHeight="1">
      <c r="A26" s="20" t="s">
        <v>38</v>
      </c>
      <c r="B26" s="20" t="s">
        <v>39</v>
      </c>
      <c r="C26" s="20" t="s">
        <v>40</v>
      </c>
      <c r="D26" s="20" t="s">
        <v>41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36.75" customHeight="1">
      <c r="A27" s="21" t="s">
        <v>42</v>
      </c>
      <c r="B27" s="22" t="s">
        <v>43</v>
      </c>
      <c r="C27" s="22" t="s">
        <v>44</v>
      </c>
      <c r="D27" s="22" t="s">
        <v>45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36.75" customHeight="1">
      <c r="A28" s="23" t="s">
        <v>46</v>
      </c>
      <c r="B28" s="24" t="s">
        <v>47</v>
      </c>
      <c r="C28" s="24" t="s">
        <v>48</v>
      </c>
      <c r="D28" s="24" t="s">
        <v>49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36.75" customHeight="1">
      <c r="A29" s="25" t="s">
        <v>50</v>
      </c>
      <c r="B29" s="26" t="s">
        <v>51</v>
      </c>
      <c r="C29" s="26" t="s">
        <v>52</v>
      </c>
      <c r="D29" s="26" t="s">
        <v>53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36.75" customHeight="1">
      <c r="A30" s="27" t="s">
        <v>54</v>
      </c>
      <c r="B30" s="28" t="s">
        <v>55</v>
      </c>
      <c r="C30" s="28" t="s">
        <v>56</v>
      </c>
      <c r="D30" s="28" t="s">
        <v>57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36.75" customHeight="1">
      <c r="A31" s="29" t="s">
        <v>58</v>
      </c>
      <c r="B31" s="30" t="s">
        <v>59</v>
      </c>
      <c r="C31" s="30" t="s">
        <v>60</v>
      </c>
      <c r="D31" s="30" t="s">
        <v>61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36.75" customHeight="1">
      <c r="A32" s="12" t="s">
        <v>62</v>
      </c>
      <c r="B32" s="12" t="s">
        <v>63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</sheetData>
  <sheetProtection algorithmName="SHA-512" hashValue="utbIa+VSDGdM447b7faUCc6rPUmC7ExRd9gLnbcPTw3hY/ybrUwwdP0x6dUqJYKklbSeLSo54XRhWuJC4iVKTw==" saltValue="YsjSaSBmWOI7brag32GkPA==" spinCount="100000" sheet="1" objects="1" scenarios="1" formatCells="0" formatColumns="0" formatRows="0" sort="0" autoFilter="0" pivotTables="0"/>
  <mergeCells count="3">
    <mergeCell ref="A1:D1"/>
    <mergeCell ref="A2:D2"/>
    <mergeCell ref="A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0"/>
  <sheetViews>
    <sheetView workbookViewId="0">
      <selection activeCell="E5" sqref="E5"/>
    </sheetView>
  </sheetViews>
  <sheetFormatPr baseColWidth="10" defaultColWidth="47.296875" defaultRowHeight="13.8"/>
  <cols>
    <col min="1" max="1" width="29.796875" style="13" bestFit="1" customWidth="1"/>
    <col min="2" max="2" width="51.09765625" style="13" customWidth="1"/>
    <col min="3" max="3" width="50.09765625" style="13" customWidth="1"/>
    <col min="4" max="4" width="51.8984375" style="13" customWidth="1"/>
    <col min="5" max="16384" width="47.296875" style="13"/>
  </cols>
  <sheetData>
    <row r="1" spans="1:26" ht="27.15" customHeight="1">
      <c r="A1" s="11" t="s">
        <v>64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9.2" customHeight="1">
      <c r="A2" s="31" t="s">
        <v>65</v>
      </c>
      <c r="B2" s="31"/>
      <c r="C2" s="31"/>
      <c r="D2" s="3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2.35" customHeight="1">
      <c r="A4" s="15" t="s">
        <v>66</v>
      </c>
      <c r="B4" s="15" t="s">
        <v>67</v>
      </c>
      <c r="C4" s="15" t="s">
        <v>68</v>
      </c>
      <c r="D4" s="15" t="s">
        <v>69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6.4">
      <c r="A5" s="16" t="s">
        <v>70</v>
      </c>
      <c r="B5" s="16" t="s">
        <v>71</v>
      </c>
      <c r="C5" s="16" t="s">
        <v>72</v>
      </c>
      <c r="D5" s="16" t="s">
        <v>73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6.4">
      <c r="A6" s="16" t="s">
        <v>74</v>
      </c>
      <c r="B6" s="16" t="s">
        <v>75</v>
      </c>
      <c r="C6" s="16" t="s">
        <v>76</v>
      </c>
      <c r="D6" s="16" t="s">
        <v>77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4">
      <c r="A7" s="16" t="s">
        <v>78</v>
      </c>
      <c r="B7" s="16" t="s">
        <v>79</v>
      </c>
      <c r="C7" s="16" t="s">
        <v>80</v>
      </c>
      <c r="D7" s="16" t="s">
        <v>81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16" t="s">
        <v>82</v>
      </c>
      <c r="B8" s="16" t="s">
        <v>83</v>
      </c>
      <c r="C8" s="16" t="s">
        <v>84</v>
      </c>
      <c r="D8" s="16" t="s">
        <v>85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16" t="s">
        <v>86</v>
      </c>
      <c r="B9" s="16" t="s">
        <v>87</v>
      </c>
      <c r="C9" s="16" t="s">
        <v>88</v>
      </c>
      <c r="D9" s="16" t="s">
        <v>89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6.4">
      <c r="A10" s="16" t="s">
        <v>90</v>
      </c>
      <c r="B10" s="16" t="s">
        <v>91</v>
      </c>
      <c r="C10" s="16" t="s">
        <v>92</v>
      </c>
      <c r="D10" s="16" t="s">
        <v>93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16" t="s">
        <v>94</v>
      </c>
      <c r="B11" s="16" t="s">
        <v>95</v>
      </c>
      <c r="C11" s="16" t="s">
        <v>96</v>
      </c>
      <c r="D11" s="16" t="s">
        <v>97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16" t="s">
        <v>98</v>
      </c>
      <c r="B12" s="16" t="s">
        <v>99</v>
      </c>
      <c r="C12" s="16" t="s">
        <v>100</v>
      </c>
      <c r="D12" s="16" t="s">
        <v>101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16" t="s">
        <v>102</v>
      </c>
      <c r="B13" s="16" t="s">
        <v>103</v>
      </c>
      <c r="C13" s="16" t="s">
        <v>104</v>
      </c>
      <c r="D13" s="16" t="s">
        <v>105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6.4">
      <c r="A14" s="16" t="s">
        <v>106</v>
      </c>
      <c r="B14" s="16" t="s">
        <v>107</v>
      </c>
      <c r="C14" s="16" t="s">
        <v>108</v>
      </c>
      <c r="D14" s="16" t="s">
        <v>109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6.4">
      <c r="A15" s="16" t="s">
        <v>110</v>
      </c>
      <c r="B15" s="16" t="s">
        <v>111</v>
      </c>
      <c r="C15" s="16" t="s">
        <v>112</v>
      </c>
      <c r="D15" s="16" t="s">
        <v>113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6" t="s">
        <v>114</v>
      </c>
      <c r="B16" s="16" t="s">
        <v>115</v>
      </c>
      <c r="C16" s="16" t="s">
        <v>116</v>
      </c>
      <c r="D16" s="16" t="s">
        <v>117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16" t="s">
        <v>118</v>
      </c>
      <c r="B17" s="16" t="s">
        <v>119</v>
      </c>
      <c r="C17" s="16" t="s">
        <v>120</v>
      </c>
      <c r="D17" s="16" t="s">
        <v>121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6.4">
      <c r="A18" s="16" t="s">
        <v>122</v>
      </c>
      <c r="B18" s="16" t="s">
        <v>123</v>
      </c>
      <c r="C18" s="16" t="s">
        <v>124</v>
      </c>
      <c r="D18" s="16" t="s">
        <v>125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16" t="s">
        <v>126</v>
      </c>
      <c r="B19" s="16" t="s">
        <v>127</v>
      </c>
      <c r="C19" s="16" t="s">
        <v>128</v>
      </c>
      <c r="D19" s="16" t="s">
        <v>129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6.4">
      <c r="A20" s="16" t="s">
        <v>130</v>
      </c>
      <c r="B20" s="16" t="s">
        <v>131</v>
      </c>
      <c r="C20" s="16" t="s">
        <v>132</v>
      </c>
      <c r="D20" s="16" t="s">
        <v>133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6.4">
      <c r="A21" s="16" t="s">
        <v>134</v>
      </c>
      <c r="B21" s="16" t="s">
        <v>135</v>
      </c>
      <c r="C21" s="16" t="s">
        <v>136</v>
      </c>
      <c r="D21" s="16" t="s">
        <v>137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6.4">
      <c r="A22" s="16" t="s">
        <v>138</v>
      </c>
      <c r="B22" s="16" t="s">
        <v>139</v>
      </c>
      <c r="C22" s="16" t="s">
        <v>140</v>
      </c>
      <c r="D22" s="16" t="s">
        <v>141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6.4">
      <c r="A23" s="16" t="s">
        <v>142</v>
      </c>
      <c r="B23" s="16" t="s">
        <v>143</v>
      </c>
      <c r="C23" s="16" t="s">
        <v>144</v>
      </c>
      <c r="D23" s="16" t="s">
        <v>145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6.4">
      <c r="A24" s="16" t="s">
        <v>146</v>
      </c>
      <c r="B24" s="16" t="s">
        <v>147</v>
      </c>
      <c r="C24" s="16" t="s">
        <v>148</v>
      </c>
      <c r="D24" s="16" t="s">
        <v>149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7.6">
      <c r="A25" s="32" t="s">
        <v>38</v>
      </c>
      <c r="B25" s="33" t="s">
        <v>150</v>
      </c>
      <c r="C25" s="33" t="s">
        <v>151</v>
      </c>
      <c r="D25" s="33" t="s">
        <v>152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41.4">
      <c r="A26" s="32" t="s">
        <v>50</v>
      </c>
      <c r="B26" s="33" t="s">
        <v>153</v>
      </c>
      <c r="C26" s="33" t="s">
        <v>154</v>
      </c>
      <c r="D26" s="33" t="s">
        <v>155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1.4">
      <c r="A27" s="32" t="s">
        <v>54</v>
      </c>
      <c r="B27" s="33" t="s">
        <v>156</v>
      </c>
      <c r="C27" s="33" t="s">
        <v>157</v>
      </c>
      <c r="D27" s="33" t="s">
        <v>155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7.6">
      <c r="A28" s="32" t="s">
        <v>41</v>
      </c>
      <c r="B28" s="33" t="s">
        <v>158</v>
      </c>
      <c r="C28" s="33" t="s">
        <v>159</v>
      </c>
      <c r="D28" s="33" t="s">
        <v>155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</sheetData>
  <sheetProtection algorithmName="SHA-512" hashValue="PjVKxiKRXc02Vr+9VJnIuYn5hQuL/KJDjU+PWrGs1xomfrUiuC8gmBB0WY7z0uN8WIUtw0zYinO2gQtoUPMfOA==" saltValue="+suoINbXFd6EvJVkN86VVg==" spinCount="100000" sheet="1" objects="1" scenarios="1" formatCells="0" formatColumns="0" formatRows="0" insertColumns="0" sort="0" autoFilter="0" pivotTables="0"/>
  <mergeCells count="2">
    <mergeCell ref="A1:D1"/>
    <mergeCell ref="A2:D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0"/>
  <sheetViews>
    <sheetView topLeftCell="A2" workbookViewId="0">
      <selection activeCell="E21" sqref="E21"/>
    </sheetView>
  </sheetViews>
  <sheetFormatPr baseColWidth="10" defaultColWidth="8.796875" defaultRowHeight="13.8"/>
  <cols>
    <col min="1" max="1" width="16" style="13" customWidth="1"/>
    <col min="2" max="2" width="42" style="13" customWidth="1"/>
    <col min="3" max="3" width="14" style="13" customWidth="1"/>
    <col min="4" max="4" width="27.796875" style="13" customWidth="1"/>
    <col min="5" max="5" width="57.296875" style="13" customWidth="1"/>
    <col min="6" max="6" width="37.5" style="13" customWidth="1"/>
    <col min="7" max="16384" width="8.796875" style="13"/>
  </cols>
  <sheetData>
    <row r="1" spans="1:26" ht="21">
      <c r="A1" s="11" t="s">
        <v>160</v>
      </c>
      <c r="B1" s="11"/>
      <c r="C1" s="11"/>
      <c r="D1" s="1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>
      <c r="A2" s="34" t="s">
        <v>161</v>
      </c>
      <c r="B2" s="34"/>
      <c r="C2" s="34"/>
      <c r="D2" s="34"/>
      <c r="E2" s="34"/>
      <c r="F2" s="3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>
      <c r="A3" s="35"/>
      <c r="B3" s="35"/>
      <c r="C3" s="35"/>
      <c r="D3" s="35"/>
      <c r="E3" s="35"/>
      <c r="F3" s="3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36" t="s">
        <v>162</v>
      </c>
      <c r="B4" s="36" t="s">
        <v>163</v>
      </c>
      <c r="C4" s="35"/>
      <c r="D4" s="36" t="s">
        <v>164</v>
      </c>
      <c r="E4" s="36" t="s">
        <v>163</v>
      </c>
      <c r="F4" s="3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6">
      <c r="A5" s="37" t="s">
        <v>165</v>
      </c>
      <c r="B5" s="37" t="s">
        <v>166</v>
      </c>
      <c r="C5" s="35"/>
      <c r="D5" s="38" t="s">
        <v>167</v>
      </c>
      <c r="E5" s="39">
        <f>SUM('04_Inventario'!H7:H106)</f>
        <v>28980</v>
      </c>
      <c r="F5" s="35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7.6">
      <c r="A6" s="37" t="s">
        <v>168</v>
      </c>
      <c r="B6" s="37" t="s">
        <v>169</v>
      </c>
      <c r="C6" s="35"/>
      <c r="D6" s="38" t="s">
        <v>170</v>
      </c>
      <c r="E6" s="39">
        <f>SUM('04_Inventario'!D7:D106)</f>
        <v>2530</v>
      </c>
      <c r="F6" s="35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37" t="s">
        <v>171</v>
      </c>
      <c r="B7" s="37" t="s">
        <v>172</v>
      </c>
      <c r="C7" s="35"/>
      <c r="D7" s="38" t="s">
        <v>173</v>
      </c>
      <c r="E7" s="39">
        <f>E5*$B$8</f>
        <v>347.76</v>
      </c>
      <c r="F7" s="3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7.6">
      <c r="A8" s="37" t="s">
        <v>174</v>
      </c>
      <c r="B8" s="40">
        <v>1.2E-2</v>
      </c>
      <c r="C8" s="35"/>
      <c r="D8" s="38" t="s">
        <v>175</v>
      </c>
      <c r="E8" s="39">
        <f>$D$28</f>
        <v>2607.7600000000002</v>
      </c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37" t="s">
        <v>176</v>
      </c>
      <c r="B9" s="37" t="s">
        <v>177</v>
      </c>
      <c r="C9" s="35"/>
      <c r="D9" s="38" t="s">
        <v>178</v>
      </c>
      <c r="E9" s="39">
        <f>IFERROR(E8/E6,0)</f>
        <v>1.0307351778656126</v>
      </c>
      <c r="F9" s="3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35"/>
      <c r="B10" s="35"/>
      <c r="C10" s="35"/>
      <c r="D10" s="38" t="s">
        <v>179</v>
      </c>
      <c r="E10" s="41">
        <f>IFERROR(E8/E5,0)</f>
        <v>8.99848171152519E-2</v>
      </c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35"/>
      <c r="B11" s="35"/>
      <c r="C11" s="35"/>
      <c r="D11" s="35"/>
      <c r="E11" s="35"/>
      <c r="F11" s="3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35"/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36" t="s">
        <v>180</v>
      </c>
      <c r="B13" s="36" t="s">
        <v>181</v>
      </c>
      <c r="C13" s="36" t="s">
        <v>182</v>
      </c>
      <c r="D13" s="36" t="s">
        <v>183</v>
      </c>
      <c r="E13" s="36" t="s">
        <v>184</v>
      </c>
      <c r="F13" s="36" t="s">
        <v>185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37" t="s">
        <v>186</v>
      </c>
      <c r="B14" s="37" t="s">
        <v>187</v>
      </c>
      <c r="C14" s="37" t="s">
        <v>188</v>
      </c>
      <c r="D14" s="42">
        <v>600</v>
      </c>
      <c r="E14" s="43" t="s">
        <v>189</v>
      </c>
      <c r="F14" s="43" t="s">
        <v>190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6.4">
      <c r="A15" s="37" t="s">
        <v>186</v>
      </c>
      <c r="B15" s="37" t="s">
        <v>191</v>
      </c>
      <c r="C15" s="37" t="s">
        <v>188</v>
      </c>
      <c r="D15" s="42">
        <v>700</v>
      </c>
      <c r="E15" s="43" t="s">
        <v>192</v>
      </c>
      <c r="F15" s="43" t="s">
        <v>193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37" t="s">
        <v>186</v>
      </c>
      <c r="B16" s="37" t="s">
        <v>194</v>
      </c>
      <c r="C16" s="37" t="s">
        <v>188</v>
      </c>
      <c r="D16" s="42">
        <v>150</v>
      </c>
      <c r="E16" s="43" t="s">
        <v>195</v>
      </c>
      <c r="F16" s="43" t="s">
        <v>196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37" t="s">
        <v>186</v>
      </c>
      <c r="B17" s="37" t="s">
        <v>197</v>
      </c>
      <c r="C17" s="37" t="s">
        <v>188</v>
      </c>
      <c r="D17" s="42">
        <v>90</v>
      </c>
      <c r="E17" s="43" t="s">
        <v>198</v>
      </c>
      <c r="F17" s="43" t="s">
        <v>199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6.4">
      <c r="A18" s="37" t="s">
        <v>186</v>
      </c>
      <c r="B18" s="37" t="s">
        <v>200</v>
      </c>
      <c r="C18" s="37" t="s">
        <v>188</v>
      </c>
      <c r="D18" s="42">
        <v>80</v>
      </c>
      <c r="E18" s="43" t="s">
        <v>201</v>
      </c>
      <c r="F18" s="43" t="s">
        <v>202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37" t="s">
        <v>186</v>
      </c>
      <c r="B19" s="37" t="s">
        <v>203</v>
      </c>
      <c r="C19" s="37" t="s">
        <v>188</v>
      </c>
      <c r="D19" s="42">
        <v>50</v>
      </c>
      <c r="E19" s="43" t="s">
        <v>204</v>
      </c>
      <c r="F19" s="43" t="s">
        <v>205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37" t="s">
        <v>186</v>
      </c>
      <c r="B20" s="37" t="s">
        <v>206</v>
      </c>
      <c r="C20" s="37" t="s">
        <v>188</v>
      </c>
      <c r="D20" s="42">
        <v>60</v>
      </c>
      <c r="E20" s="43" t="s">
        <v>207</v>
      </c>
      <c r="F20" s="43" t="s">
        <v>208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>
      <c r="A21" s="37" t="s">
        <v>209</v>
      </c>
      <c r="B21" s="37" t="s">
        <v>210</v>
      </c>
      <c r="C21" s="37" t="s">
        <v>188</v>
      </c>
      <c r="D21" s="42">
        <v>180</v>
      </c>
      <c r="E21" s="43" t="s">
        <v>211</v>
      </c>
      <c r="F21" s="43" t="s">
        <v>212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>
      <c r="A22" s="37" t="s">
        <v>209</v>
      </c>
      <c r="B22" s="37" t="s">
        <v>213</v>
      </c>
      <c r="C22" s="37" t="s">
        <v>188</v>
      </c>
      <c r="D22" s="42">
        <v>120</v>
      </c>
      <c r="E22" s="43" t="s">
        <v>214</v>
      </c>
      <c r="F22" s="43" t="s">
        <v>215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>
      <c r="A23" s="37" t="s">
        <v>209</v>
      </c>
      <c r="B23" s="37" t="s">
        <v>130</v>
      </c>
      <c r="C23" s="37" t="s">
        <v>188</v>
      </c>
      <c r="D23" s="42">
        <v>90</v>
      </c>
      <c r="E23" s="43" t="s">
        <v>131</v>
      </c>
      <c r="F23" s="43" t="s">
        <v>216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>
      <c r="A24" s="37" t="s">
        <v>209</v>
      </c>
      <c r="B24" s="37" t="s">
        <v>217</v>
      </c>
      <c r="C24" s="37" t="s">
        <v>188</v>
      </c>
      <c r="D24" s="42">
        <v>140</v>
      </c>
      <c r="E24" s="43" t="s">
        <v>218</v>
      </c>
      <c r="F24" s="43" t="s">
        <v>219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>
      <c r="A25" s="37" t="s">
        <v>209</v>
      </c>
      <c r="B25" s="37" t="s">
        <v>118</v>
      </c>
      <c r="C25" s="37" t="s">
        <v>220</v>
      </c>
      <c r="D25" s="39">
        <f>$E$7</f>
        <v>347.76</v>
      </c>
      <c r="E25" s="43" t="s">
        <v>221</v>
      </c>
      <c r="F25" s="43" t="s">
        <v>222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>
      <c r="A26" s="37" t="s">
        <v>223</v>
      </c>
      <c r="B26" s="37" t="s">
        <v>224</v>
      </c>
      <c r="C26" s="37" t="s">
        <v>188</v>
      </c>
      <c r="D26" s="42">
        <v>0</v>
      </c>
      <c r="E26" s="43" t="s">
        <v>225</v>
      </c>
      <c r="F26" s="43" t="s">
        <v>226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>
      <c r="A27" s="35"/>
      <c r="B27" s="35"/>
      <c r="C27" s="35"/>
      <c r="D27" s="44"/>
      <c r="E27" s="35"/>
      <c r="F27" s="3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41.4">
      <c r="A28" s="36" t="s">
        <v>227</v>
      </c>
      <c r="B28" s="36"/>
      <c r="C28" s="36"/>
      <c r="D28" s="45">
        <f>SUM(D14:D26)</f>
        <v>2607.7600000000002</v>
      </c>
      <c r="E28" s="36" t="s">
        <v>228</v>
      </c>
      <c r="F28" s="3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</sheetData>
  <sheetProtection algorithmName="SHA-512" hashValue="GTR/DuiFWuaep0Y2LQNzFYuGIrLckxZs9473SzeoInOLT9ro7Qq01NhlIj0AKEvUy5wiD3rqpp/nqNwbnLm/9Q==" saltValue="/0qytvxz9RQQzHyHXMjIHg==" spinCount="100000" sheet="1" scenarios="1" formatCells="0" formatColumns="0" formatRows="0" insertColumns="0" insertRows="0" sort="0" autoFilter="0" pivotTables="0"/>
  <mergeCells count="2">
    <mergeCell ref="A1:F1"/>
    <mergeCell ref="A2:F2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20"/>
  <sheetViews>
    <sheetView workbookViewId="0">
      <selection activeCell="J22" sqref="J22"/>
    </sheetView>
  </sheetViews>
  <sheetFormatPr baseColWidth="10" defaultColWidth="8.796875" defaultRowHeight="13.8"/>
  <cols>
    <col min="1" max="1" width="12" customWidth="1"/>
    <col min="2" max="2" width="27" customWidth="1"/>
    <col min="3" max="3" width="18" customWidth="1"/>
    <col min="4" max="5" width="14" customWidth="1"/>
    <col min="6" max="6" width="16" customWidth="1"/>
    <col min="7" max="7" width="14" customWidth="1"/>
    <col min="8" max="9" width="15" customWidth="1"/>
    <col min="10" max="10" width="18" customWidth="1"/>
    <col min="11" max="12" width="17" customWidth="1"/>
    <col min="13" max="13" width="19" customWidth="1"/>
    <col min="14" max="14" width="17" customWidth="1"/>
    <col min="15" max="15" width="15" customWidth="1"/>
    <col min="16" max="16" width="34" customWidth="1"/>
  </cols>
  <sheetData>
    <row r="1" spans="1:26" ht="27.15" customHeight="1">
      <c r="A1" s="8" t="s">
        <v>229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2" customHeight="1">
      <c r="A2" s="9" t="s">
        <v>230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10" t="s">
        <v>231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5.25" customHeight="1">
      <c r="A6" s="7" t="s">
        <v>232</v>
      </c>
      <c r="B6" s="7" t="s">
        <v>233</v>
      </c>
      <c r="C6" s="7" t="s">
        <v>234</v>
      </c>
      <c r="D6" s="7" t="s">
        <v>78</v>
      </c>
      <c r="E6" s="7" t="s">
        <v>82</v>
      </c>
      <c r="F6" s="7" t="s">
        <v>235</v>
      </c>
      <c r="G6" s="7" t="s">
        <v>90</v>
      </c>
      <c r="H6" s="7" t="s">
        <v>236</v>
      </c>
      <c r="I6" s="7" t="s">
        <v>98</v>
      </c>
      <c r="J6" s="7" t="s">
        <v>102</v>
      </c>
      <c r="K6" s="7" t="s">
        <v>106</v>
      </c>
      <c r="L6" s="7" t="s">
        <v>178</v>
      </c>
      <c r="M6" s="7" t="s">
        <v>114</v>
      </c>
      <c r="N6" s="7" t="s">
        <v>237</v>
      </c>
      <c r="O6" s="7" t="s">
        <v>38</v>
      </c>
      <c r="P6" s="7" t="s">
        <v>41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1" t="s">
        <v>238</v>
      </c>
      <c r="B7" s="1" t="s">
        <v>239</v>
      </c>
      <c r="C7" s="1" t="s">
        <v>240</v>
      </c>
      <c r="D7" s="5">
        <v>72</v>
      </c>
      <c r="E7" s="4">
        <v>58</v>
      </c>
      <c r="F7" s="4">
        <v>95</v>
      </c>
      <c r="G7" s="3">
        <f t="shared" ref="G7:G38" si="0">IF(OR(D7="",E7="",F7=""),"",F7-E7)</f>
        <v>37</v>
      </c>
      <c r="H7" s="3">
        <f t="shared" ref="H7:H38" si="1">IF(OR(D7="",E7=""),"",D7*E7)</f>
        <v>4176</v>
      </c>
      <c r="I7" s="5">
        <v>45</v>
      </c>
      <c r="J7" s="5">
        <v>48</v>
      </c>
      <c r="K7" s="3">
        <f>IF($B7="","",IFERROR($H7/SUM($H$7:$H$106)*'03_Costos_Mensuales'!$D$28,0))</f>
        <v>375.77659627329194</v>
      </c>
      <c r="L7" s="3">
        <f t="shared" ref="L7:L38" si="2">IF($B7="","",IFERROR($K7/$D7,0))</f>
        <v>5.2191193926846102</v>
      </c>
      <c r="M7" s="3">
        <f t="shared" ref="M7:M38" si="3">IF($B7="","",IFERROR($K7*$I7/30,0))</f>
        <v>563.66489440993792</v>
      </c>
      <c r="N7" s="3">
        <f t="shared" ref="N7:N38" si="4">IF($B7="","",IFERROR($D7*$G7,0))</f>
        <v>2664</v>
      </c>
      <c r="O7" s="2" t="str">
        <f t="shared" ref="O7:O38" si="5">IF(B7="","",IF(AND(I7&gt;=90,M7&gt;N7*0.1),"Crítico",IF(AND(I7&gt;=90,J7&lt;D7/2),"Riesgo alto",IF(I7&gt;=60,"Revisar","Saludable"))))</f>
        <v>Saludable</v>
      </c>
      <c r="P7" s="2" t="str">
        <f t="shared" ref="P7:P38" si="6">IF(O7="","",IF(O7="Crítico","Promocionar/liquidar y reducir recompra",IF(O7="Riesgo alto","Revisar compra, precio y exhibición",IF(O7="Revisar","Monitorear rotación y margen","Mantener disponibilidad"))))</f>
        <v>Mantener disponibilidad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1" t="s">
        <v>241</v>
      </c>
      <c r="B8" s="1" t="s">
        <v>242</v>
      </c>
      <c r="C8" s="1" t="s">
        <v>243</v>
      </c>
      <c r="D8" s="5">
        <v>210</v>
      </c>
      <c r="E8" s="4">
        <v>18</v>
      </c>
      <c r="F8" s="4">
        <v>32</v>
      </c>
      <c r="G8" s="3">
        <f t="shared" si="0"/>
        <v>14</v>
      </c>
      <c r="H8" s="3">
        <f t="shared" si="1"/>
        <v>3780</v>
      </c>
      <c r="I8" s="5">
        <v>80</v>
      </c>
      <c r="J8" s="5">
        <v>84</v>
      </c>
      <c r="K8" s="3">
        <f>IF($B8="","",IFERROR($H8/SUM($H$7:$H$106)*'03_Costos_Mensuales'!$D$28,0))</f>
        <v>340.1426086956522</v>
      </c>
      <c r="L8" s="3">
        <f t="shared" si="2"/>
        <v>1.6197267080745343</v>
      </c>
      <c r="M8" s="3">
        <f t="shared" si="3"/>
        <v>907.04695652173916</v>
      </c>
      <c r="N8" s="3">
        <f t="shared" si="4"/>
        <v>2940</v>
      </c>
      <c r="O8" s="2" t="str">
        <f t="shared" si="5"/>
        <v>Revisar</v>
      </c>
      <c r="P8" s="2" t="str">
        <f t="shared" si="6"/>
        <v>Monitorear rotación y margen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1" t="s">
        <v>244</v>
      </c>
      <c r="B9" s="1" t="s">
        <v>245</v>
      </c>
      <c r="C9" s="1" t="s">
        <v>246</v>
      </c>
      <c r="D9" s="5">
        <v>108</v>
      </c>
      <c r="E9" s="4">
        <v>27</v>
      </c>
      <c r="F9" s="4">
        <v>48</v>
      </c>
      <c r="G9" s="3">
        <f t="shared" si="0"/>
        <v>21</v>
      </c>
      <c r="H9" s="3">
        <f t="shared" si="1"/>
        <v>2916</v>
      </c>
      <c r="I9" s="5">
        <v>120</v>
      </c>
      <c r="J9" s="5">
        <v>30</v>
      </c>
      <c r="K9" s="3">
        <f>IF($B9="","",IFERROR($H9/SUM($H$7:$H$106)*'03_Costos_Mensuales'!$D$28,0))</f>
        <v>262.39572670807456</v>
      </c>
      <c r="L9" s="3">
        <f t="shared" si="2"/>
        <v>2.4295900621118016</v>
      </c>
      <c r="M9" s="3">
        <f t="shared" si="3"/>
        <v>1049.5829068322982</v>
      </c>
      <c r="N9" s="3">
        <f t="shared" si="4"/>
        <v>2268</v>
      </c>
      <c r="O9" s="2" t="str">
        <f t="shared" si="5"/>
        <v>Crítico</v>
      </c>
      <c r="P9" s="2" t="str">
        <f t="shared" si="6"/>
        <v>Promocionar/liquidar y reducir recompra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1" t="s">
        <v>247</v>
      </c>
      <c r="B10" s="1" t="s">
        <v>248</v>
      </c>
      <c r="C10" s="1" t="s">
        <v>243</v>
      </c>
      <c r="D10" s="5">
        <v>540</v>
      </c>
      <c r="E10" s="4">
        <v>3.5</v>
      </c>
      <c r="F10" s="4">
        <v>7.5</v>
      </c>
      <c r="G10" s="3">
        <f t="shared" si="0"/>
        <v>4</v>
      </c>
      <c r="H10" s="3">
        <f t="shared" si="1"/>
        <v>1890</v>
      </c>
      <c r="I10" s="5">
        <v>30</v>
      </c>
      <c r="J10" s="5">
        <v>360</v>
      </c>
      <c r="K10" s="3">
        <f>IF($B10="","",IFERROR($H10/SUM($H$7:$H$106)*'03_Costos_Mensuales'!$D$28,0))</f>
        <v>170.0713043478261</v>
      </c>
      <c r="L10" s="3">
        <f t="shared" si="2"/>
        <v>0.31494685990338167</v>
      </c>
      <c r="M10" s="3">
        <f t="shared" si="3"/>
        <v>170.0713043478261</v>
      </c>
      <c r="N10" s="3">
        <f t="shared" si="4"/>
        <v>2160</v>
      </c>
      <c r="O10" s="2" t="str">
        <f t="shared" si="5"/>
        <v>Saludable</v>
      </c>
      <c r="P10" s="2" t="str">
        <f t="shared" si="6"/>
        <v>Mantener disponibilidad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1" t="s">
        <v>249</v>
      </c>
      <c r="B11" s="1" t="s">
        <v>250</v>
      </c>
      <c r="C11" s="1" t="s">
        <v>243</v>
      </c>
      <c r="D11" s="5">
        <v>300</v>
      </c>
      <c r="E11" s="4">
        <v>9</v>
      </c>
      <c r="F11" s="4">
        <v>18</v>
      </c>
      <c r="G11" s="3">
        <f t="shared" si="0"/>
        <v>9</v>
      </c>
      <c r="H11" s="3">
        <f t="shared" si="1"/>
        <v>2700</v>
      </c>
      <c r="I11" s="5">
        <v>65</v>
      </c>
      <c r="J11" s="5">
        <v>150</v>
      </c>
      <c r="K11" s="3">
        <f>IF($B11="","",IFERROR($H11/SUM($H$7:$H$106)*'03_Costos_Mensuales'!$D$28,0))</f>
        <v>242.95900621118014</v>
      </c>
      <c r="L11" s="3">
        <f t="shared" si="2"/>
        <v>0.80986335403726717</v>
      </c>
      <c r="M11" s="3">
        <f t="shared" si="3"/>
        <v>526.41118012422362</v>
      </c>
      <c r="N11" s="3">
        <f t="shared" si="4"/>
        <v>2700</v>
      </c>
      <c r="O11" s="2" t="str">
        <f t="shared" si="5"/>
        <v>Revisar</v>
      </c>
      <c r="P11" s="2" t="str">
        <f t="shared" si="6"/>
        <v>Monitorear rotación y margen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1" t="s">
        <v>251</v>
      </c>
      <c r="B12" s="1" t="s">
        <v>252</v>
      </c>
      <c r="C12" s="1" t="s">
        <v>253</v>
      </c>
      <c r="D12" s="5">
        <v>120</v>
      </c>
      <c r="E12" s="4">
        <v>24</v>
      </c>
      <c r="F12" s="4">
        <v>45</v>
      </c>
      <c r="G12" s="3">
        <f t="shared" si="0"/>
        <v>21</v>
      </c>
      <c r="H12" s="3">
        <f t="shared" si="1"/>
        <v>2880</v>
      </c>
      <c r="I12" s="5">
        <v>110</v>
      </c>
      <c r="J12" s="5">
        <v>24</v>
      </c>
      <c r="K12" s="3">
        <f>IF($B12="","",IFERROR($H12/SUM($H$7:$H$106)*'03_Costos_Mensuales'!$D$28,0))</f>
        <v>259.15627329192546</v>
      </c>
      <c r="L12" s="3">
        <f t="shared" si="2"/>
        <v>2.1596356107660455</v>
      </c>
      <c r="M12" s="3">
        <f t="shared" si="3"/>
        <v>950.23966873706001</v>
      </c>
      <c r="N12" s="3">
        <f t="shared" si="4"/>
        <v>2520</v>
      </c>
      <c r="O12" s="2" t="str">
        <f t="shared" si="5"/>
        <v>Crítico</v>
      </c>
      <c r="P12" s="2" t="str">
        <f t="shared" si="6"/>
        <v>Promocionar/liquidar y reducir recompra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1" t="s">
        <v>254</v>
      </c>
      <c r="B13" s="1" t="s">
        <v>255</v>
      </c>
      <c r="C13" s="1" t="s">
        <v>243</v>
      </c>
      <c r="D13" s="5">
        <v>240</v>
      </c>
      <c r="E13" s="4">
        <v>12</v>
      </c>
      <c r="F13" s="4">
        <v>25</v>
      </c>
      <c r="G13" s="3">
        <f t="shared" si="0"/>
        <v>13</v>
      </c>
      <c r="H13" s="3">
        <f t="shared" si="1"/>
        <v>2880</v>
      </c>
      <c r="I13" s="5">
        <v>70</v>
      </c>
      <c r="J13" s="5">
        <v>108</v>
      </c>
      <c r="K13" s="3">
        <f>IF($B13="","",IFERROR($H13/SUM($H$7:$H$106)*'03_Costos_Mensuales'!$D$28,0))</f>
        <v>259.15627329192546</v>
      </c>
      <c r="L13" s="3">
        <f t="shared" si="2"/>
        <v>1.0798178053830227</v>
      </c>
      <c r="M13" s="3">
        <f t="shared" si="3"/>
        <v>604.69797101449274</v>
      </c>
      <c r="N13" s="3">
        <f t="shared" si="4"/>
        <v>3120</v>
      </c>
      <c r="O13" s="2" t="str">
        <f t="shared" si="5"/>
        <v>Revisar</v>
      </c>
      <c r="P13" s="2" t="str">
        <f t="shared" si="6"/>
        <v>Monitorear rotación y margen</v>
      </c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1" t="s">
        <v>256</v>
      </c>
      <c r="B14" s="1" t="s">
        <v>257</v>
      </c>
      <c r="C14" s="1" t="s">
        <v>253</v>
      </c>
      <c r="D14" s="5">
        <v>192</v>
      </c>
      <c r="E14" s="4">
        <v>8</v>
      </c>
      <c r="F14" s="4">
        <v>16</v>
      </c>
      <c r="G14" s="3">
        <f t="shared" si="0"/>
        <v>8</v>
      </c>
      <c r="H14" s="3">
        <f t="shared" si="1"/>
        <v>1536</v>
      </c>
      <c r="I14" s="5">
        <v>95</v>
      </c>
      <c r="J14" s="5">
        <v>36</v>
      </c>
      <c r="K14" s="3">
        <f>IF($B14="","",IFERROR($H14/SUM($H$7:$H$106)*'03_Costos_Mensuales'!$D$28,0))</f>
        <v>138.21667908902694</v>
      </c>
      <c r="L14" s="3">
        <f t="shared" si="2"/>
        <v>0.71987853692201531</v>
      </c>
      <c r="M14" s="3">
        <f t="shared" si="3"/>
        <v>437.68615044858529</v>
      </c>
      <c r="N14" s="3">
        <f t="shared" si="4"/>
        <v>1536</v>
      </c>
      <c r="O14" s="2" t="str">
        <f t="shared" si="5"/>
        <v>Crítico</v>
      </c>
      <c r="P14" s="2" t="str">
        <f t="shared" si="6"/>
        <v>Promocionar/liquidar y reducir recompra</v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1" t="s">
        <v>258</v>
      </c>
      <c r="B15" s="1" t="s">
        <v>259</v>
      </c>
      <c r="C15" s="1" t="s">
        <v>243</v>
      </c>
      <c r="D15" s="5">
        <v>168</v>
      </c>
      <c r="E15" s="4">
        <v>14</v>
      </c>
      <c r="F15" s="4">
        <v>29</v>
      </c>
      <c r="G15" s="3">
        <f t="shared" si="0"/>
        <v>15</v>
      </c>
      <c r="H15" s="3">
        <f t="shared" si="1"/>
        <v>2352</v>
      </c>
      <c r="I15" s="5">
        <v>40</v>
      </c>
      <c r="J15" s="5">
        <v>120</v>
      </c>
      <c r="K15" s="3">
        <f>IF($B15="","",IFERROR($H15/SUM($H$7:$H$106)*'03_Costos_Mensuales'!$D$28,0))</f>
        <v>211.64428985507246</v>
      </c>
      <c r="L15" s="3">
        <f t="shared" si="2"/>
        <v>1.2597874396135265</v>
      </c>
      <c r="M15" s="3">
        <f t="shared" si="3"/>
        <v>282.19238647342996</v>
      </c>
      <c r="N15" s="3">
        <f t="shared" si="4"/>
        <v>2520</v>
      </c>
      <c r="O15" s="2" t="str">
        <f t="shared" si="5"/>
        <v>Saludable</v>
      </c>
      <c r="P15" s="2" t="str">
        <f t="shared" si="6"/>
        <v>Mantener disponibilidad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1" t="s">
        <v>260</v>
      </c>
      <c r="B16" s="1" t="s">
        <v>261</v>
      </c>
      <c r="C16" s="1" t="s">
        <v>262</v>
      </c>
      <c r="D16" s="5">
        <v>150</v>
      </c>
      <c r="E16" s="4">
        <v>11</v>
      </c>
      <c r="F16" s="4">
        <v>23</v>
      </c>
      <c r="G16" s="3">
        <f t="shared" si="0"/>
        <v>12</v>
      </c>
      <c r="H16" s="3">
        <f t="shared" si="1"/>
        <v>1650</v>
      </c>
      <c r="I16" s="5">
        <v>150</v>
      </c>
      <c r="J16" s="5">
        <v>12</v>
      </c>
      <c r="K16" s="3">
        <f>IF($B16="","",IFERROR($H16/SUM($H$7:$H$106)*'03_Costos_Mensuales'!$D$28,0))</f>
        <v>148.47494824016565</v>
      </c>
      <c r="L16" s="3">
        <f t="shared" si="2"/>
        <v>0.989832988267771</v>
      </c>
      <c r="M16" s="3">
        <f t="shared" si="3"/>
        <v>742.37474120082823</v>
      </c>
      <c r="N16" s="3">
        <f t="shared" si="4"/>
        <v>1800</v>
      </c>
      <c r="O16" s="2" t="str">
        <f t="shared" si="5"/>
        <v>Crítico</v>
      </c>
      <c r="P16" s="2" t="str">
        <f t="shared" si="6"/>
        <v>Promocionar/liquidar y reducir recompra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1" t="s">
        <v>263</v>
      </c>
      <c r="B17" s="1" t="s">
        <v>264</v>
      </c>
      <c r="C17" s="1" t="s">
        <v>265</v>
      </c>
      <c r="D17" s="5">
        <v>360</v>
      </c>
      <c r="E17" s="4">
        <v>5</v>
      </c>
      <c r="F17" s="4">
        <v>11</v>
      </c>
      <c r="G17" s="3">
        <f t="shared" si="0"/>
        <v>6</v>
      </c>
      <c r="H17" s="3">
        <f t="shared" si="1"/>
        <v>1800</v>
      </c>
      <c r="I17" s="5">
        <v>35</v>
      </c>
      <c r="J17" s="5">
        <v>228</v>
      </c>
      <c r="K17" s="3">
        <f>IF($B17="","",IFERROR($H17/SUM($H$7:$H$106)*'03_Costos_Mensuales'!$D$28,0))</f>
        <v>161.97267080745343</v>
      </c>
      <c r="L17" s="3">
        <f t="shared" si="2"/>
        <v>0.44992408557625951</v>
      </c>
      <c r="M17" s="3">
        <f t="shared" si="3"/>
        <v>188.96811594202899</v>
      </c>
      <c r="N17" s="3">
        <f t="shared" si="4"/>
        <v>2160</v>
      </c>
      <c r="O17" s="2" t="str">
        <f t="shared" si="5"/>
        <v>Saludable</v>
      </c>
      <c r="P17" s="2" t="str">
        <f t="shared" si="6"/>
        <v>Mantener disponibilidad</v>
      </c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7.6">
      <c r="A18" s="1" t="s">
        <v>266</v>
      </c>
      <c r="B18" s="1" t="s">
        <v>267</v>
      </c>
      <c r="C18" s="1" t="s">
        <v>268</v>
      </c>
      <c r="D18" s="5">
        <v>70</v>
      </c>
      <c r="E18" s="4">
        <v>6</v>
      </c>
      <c r="F18" s="4">
        <v>65</v>
      </c>
      <c r="G18" s="3">
        <f t="shared" si="0"/>
        <v>59</v>
      </c>
      <c r="H18" s="3">
        <f t="shared" si="1"/>
        <v>420</v>
      </c>
      <c r="I18" s="5">
        <v>95</v>
      </c>
      <c r="J18" s="5">
        <v>20</v>
      </c>
      <c r="K18" s="3">
        <f>IF($B18="","",IFERROR($H18/SUM($H$7:$H$106)*'03_Costos_Mensuales'!$D$28,0))</f>
        <v>37.793623188405803</v>
      </c>
      <c r="L18" s="3">
        <f t="shared" si="2"/>
        <v>0.53990890269151148</v>
      </c>
      <c r="M18" s="3">
        <f t="shared" si="3"/>
        <v>119.67980676328504</v>
      </c>
      <c r="N18" s="3">
        <f t="shared" si="4"/>
        <v>4130</v>
      </c>
      <c r="O18" s="2" t="str">
        <f t="shared" si="5"/>
        <v>Riesgo alto</v>
      </c>
      <c r="P18" s="2" t="str">
        <f t="shared" si="6"/>
        <v>Revisar compra, precio y exhibición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1"/>
      <c r="B19" s="1"/>
      <c r="C19" s="1"/>
      <c r="D19" s="5"/>
      <c r="E19" s="4"/>
      <c r="F19" s="4"/>
      <c r="G19" s="3" t="str">
        <f t="shared" si="0"/>
        <v/>
      </c>
      <c r="H19" s="3" t="str">
        <f t="shared" si="1"/>
        <v/>
      </c>
      <c r="I19" s="5"/>
      <c r="J19" s="5"/>
      <c r="K19" s="3" t="str">
        <f>IF($B19="","",IFERROR($H19/SUM($H$7:$H$106)*'03_Costos_Mensuales'!$D$28,0))</f>
        <v/>
      </c>
      <c r="L19" s="3" t="str">
        <f t="shared" si="2"/>
        <v/>
      </c>
      <c r="M19" s="3" t="str">
        <f t="shared" si="3"/>
        <v/>
      </c>
      <c r="N19" s="3" t="str">
        <f t="shared" si="4"/>
        <v/>
      </c>
      <c r="O19" s="2" t="str">
        <f t="shared" si="5"/>
        <v/>
      </c>
      <c r="P19" s="2" t="str">
        <f t="shared" si="6"/>
        <v/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1"/>
      <c r="B20" s="1"/>
      <c r="C20" s="1"/>
      <c r="D20" s="5"/>
      <c r="E20" s="4"/>
      <c r="F20" s="4"/>
      <c r="G20" s="3" t="str">
        <f t="shared" si="0"/>
        <v/>
      </c>
      <c r="H20" s="3" t="str">
        <f t="shared" si="1"/>
        <v/>
      </c>
      <c r="I20" s="5"/>
      <c r="J20" s="5"/>
      <c r="K20" s="3" t="str">
        <f>IF($B20="","",IFERROR($H20/SUM($H$7:$H$106)*'03_Costos_Mensuales'!$D$28,0))</f>
        <v/>
      </c>
      <c r="L20" s="3" t="str">
        <f t="shared" si="2"/>
        <v/>
      </c>
      <c r="M20" s="3" t="str">
        <f t="shared" si="3"/>
        <v/>
      </c>
      <c r="N20" s="3" t="str">
        <f t="shared" si="4"/>
        <v/>
      </c>
      <c r="O20" s="2" t="str">
        <f t="shared" si="5"/>
        <v/>
      </c>
      <c r="P20" s="2" t="str">
        <f t="shared" si="6"/>
        <v/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1"/>
      <c r="B21" s="1"/>
      <c r="C21" s="1"/>
      <c r="D21" s="5"/>
      <c r="E21" s="4"/>
      <c r="F21" s="4"/>
      <c r="G21" s="3" t="str">
        <f t="shared" si="0"/>
        <v/>
      </c>
      <c r="H21" s="3" t="str">
        <f t="shared" si="1"/>
        <v/>
      </c>
      <c r="I21" s="5"/>
      <c r="J21" s="5"/>
      <c r="K21" s="3" t="str">
        <f>IF($B21="","",IFERROR($H21/SUM($H$7:$H$106)*'03_Costos_Mensuales'!$D$28,0))</f>
        <v/>
      </c>
      <c r="L21" s="3" t="str">
        <f t="shared" si="2"/>
        <v/>
      </c>
      <c r="M21" s="3" t="str">
        <f t="shared" si="3"/>
        <v/>
      </c>
      <c r="N21" s="3" t="str">
        <f t="shared" si="4"/>
        <v/>
      </c>
      <c r="O21" s="2" t="str">
        <f t="shared" si="5"/>
        <v/>
      </c>
      <c r="P21" s="2" t="str">
        <f t="shared" si="6"/>
        <v/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1"/>
      <c r="B22" s="1"/>
      <c r="C22" s="1"/>
      <c r="D22" s="5"/>
      <c r="E22" s="4"/>
      <c r="F22" s="4"/>
      <c r="G22" s="3" t="str">
        <f t="shared" si="0"/>
        <v/>
      </c>
      <c r="H22" s="3" t="str">
        <f t="shared" si="1"/>
        <v/>
      </c>
      <c r="I22" s="5"/>
      <c r="J22" s="5"/>
      <c r="K22" s="3" t="str">
        <f>IF($B22="","",IFERROR($H22/SUM($H$7:$H$106)*'03_Costos_Mensuales'!$D$28,0))</f>
        <v/>
      </c>
      <c r="L22" s="3" t="str">
        <f t="shared" si="2"/>
        <v/>
      </c>
      <c r="M22" s="3" t="str">
        <f t="shared" si="3"/>
        <v/>
      </c>
      <c r="N22" s="3" t="str">
        <f t="shared" si="4"/>
        <v/>
      </c>
      <c r="O22" s="2" t="str">
        <f t="shared" si="5"/>
        <v/>
      </c>
      <c r="P22" s="2" t="str">
        <f t="shared" si="6"/>
        <v/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1"/>
      <c r="B23" s="1"/>
      <c r="C23" s="1"/>
      <c r="D23" s="5"/>
      <c r="E23" s="4"/>
      <c r="F23" s="4"/>
      <c r="G23" s="3" t="str">
        <f t="shared" si="0"/>
        <v/>
      </c>
      <c r="H23" s="3" t="str">
        <f t="shared" si="1"/>
        <v/>
      </c>
      <c r="I23" s="5"/>
      <c r="J23" s="5"/>
      <c r="K23" s="3" t="str">
        <f>IF($B23="","",IFERROR($H23/SUM($H$7:$H$106)*'03_Costos_Mensuales'!$D$28,0))</f>
        <v/>
      </c>
      <c r="L23" s="3" t="str">
        <f t="shared" si="2"/>
        <v/>
      </c>
      <c r="M23" s="3" t="str">
        <f t="shared" si="3"/>
        <v/>
      </c>
      <c r="N23" s="3" t="str">
        <f t="shared" si="4"/>
        <v/>
      </c>
      <c r="O23" s="2" t="str">
        <f t="shared" si="5"/>
        <v/>
      </c>
      <c r="P23" s="2" t="str">
        <f t="shared" si="6"/>
        <v/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1"/>
      <c r="B24" s="1"/>
      <c r="C24" s="1"/>
      <c r="D24" s="5"/>
      <c r="E24" s="4"/>
      <c r="F24" s="4"/>
      <c r="G24" s="3" t="str">
        <f t="shared" si="0"/>
        <v/>
      </c>
      <c r="H24" s="3" t="str">
        <f t="shared" si="1"/>
        <v/>
      </c>
      <c r="I24" s="5"/>
      <c r="J24" s="5"/>
      <c r="K24" s="3" t="str">
        <f>IF($B24="","",IFERROR($H24/SUM($H$7:$H$106)*'03_Costos_Mensuales'!$D$28,0))</f>
        <v/>
      </c>
      <c r="L24" s="3" t="str">
        <f t="shared" si="2"/>
        <v/>
      </c>
      <c r="M24" s="3" t="str">
        <f t="shared" si="3"/>
        <v/>
      </c>
      <c r="N24" s="3" t="str">
        <f t="shared" si="4"/>
        <v/>
      </c>
      <c r="O24" s="2" t="str">
        <f t="shared" si="5"/>
        <v/>
      </c>
      <c r="P24" s="2" t="str">
        <f t="shared" si="6"/>
        <v/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1"/>
      <c r="B25" s="1"/>
      <c r="C25" s="1"/>
      <c r="D25" s="5"/>
      <c r="E25" s="4"/>
      <c r="F25" s="4"/>
      <c r="G25" s="3" t="str">
        <f t="shared" si="0"/>
        <v/>
      </c>
      <c r="H25" s="3" t="str">
        <f t="shared" si="1"/>
        <v/>
      </c>
      <c r="I25" s="5"/>
      <c r="J25" s="5"/>
      <c r="K25" s="3" t="str">
        <f>IF($B25="","",IFERROR($H25/SUM($H$7:$H$106)*'03_Costos_Mensuales'!$D$28,0))</f>
        <v/>
      </c>
      <c r="L25" s="3" t="str">
        <f t="shared" si="2"/>
        <v/>
      </c>
      <c r="M25" s="3" t="str">
        <f t="shared" si="3"/>
        <v/>
      </c>
      <c r="N25" s="3" t="str">
        <f t="shared" si="4"/>
        <v/>
      </c>
      <c r="O25" s="2" t="str">
        <f t="shared" si="5"/>
        <v/>
      </c>
      <c r="P25" s="2" t="str">
        <f t="shared" si="6"/>
        <v/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1"/>
      <c r="B26" s="1"/>
      <c r="C26" s="1"/>
      <c r="D26" s="5"/>
      <c r="E26" s="4"/>
      <c r="F26" s="4"/>
      <c r="G26" s="3" t="str">
        <f t="shared" si="0"/>
        <v/>
      </c>
      <c r="H26" s="3" t="str">
        <f t="shared" si="1"/>
        <v/>
      </c>
      <c r="I26" s="5"/>
      <c r="J26" s="5"/>
      <c r="K26" s="3" t="str">
        <f>IF($B26="","",IFERROR($H26/SUM($H$7:$H$106)*'03_Costos_Mensuales'!$D$28,0))</f>
        <v/>
      </c>
      <c r="L26" s="3" t="str">
        <f t="shared" si="2"/>
        <v/>
      </c>
      <c r="M26" s="3" t="str">
        <f t="shared" si="3"/>
        <v/>
      </c>
      <c r="N26" s="3" t="str">
        <f t="shared" si="4"/>
        <v/>
      </c>
      <c r="O26" s="2" t="str">
        <f t="shared" si="5"/>
        <v/>
      </c>
      <c r="P26" s="2" t="str">
        <f t="shared" si="6"/>
        <v/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1"/>
      <c r="B27" s="1"/>
      <c r="C27" s="1"/>
      <c r="D27" s="5"/>
      <c r="E27" s="4"/>
      <c r="F27" s="4"/>
      <c r="G27" s="3" t="str">
        <f t="shared" si="0"/>
        <v/>
      </c>
      <c r="H27" s="3" t="str">
        <f t="shared" si="1"/>
        <v/>
      </c>
      <c r="I27" s="5"/>
      <c r="J27" s="5"/>
      <c r="K27" s="3" t="str">
        <f>IF($B27="","",IFERROR($H27/SUM($H$7:$H$106)*'03_Costos_Mensuales'!$D$28,0))</f>
        <v/>
      </c>
      <c r="L27" s="3" t="str">
        <f t="shared" si="2"/>
        <v/>
      </c>
      <c r="M27" s="3" t="str">
        <f t="shared" si="3"/>
        <v/>
      </c>
      <c r="N27" s="3" t="str">
        <f t="shared" si="4"/>
        <v/>
      </c>
      <c r="O27" s="2" t="str">
        <f t="shared" si="5"/>
        <v/>
      </c>
      <c r="P27" s="2" t="str">
        <f t="shared" si="6"/>
        <v/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1"/>
      <c r="B28" s="1"/>
      <c r="C28" s="1"/>
      <c r="D28" s="5"/>
      <c r="E28" s="4"/>
      <c r="F28" s="4"/>
      <c r="G28" s="3" t="str">
        <f t="shared" si="0"/>
        <v/>
      </c>
      <c r="H28" s="3" t="str">
        <f t="shared" si="1"/>
        <v/>
      </c>
      <c r="I28" s="5"/>
      <c r="J28" s="5"/>
      <c r="K28" s="3" t="str">
        <f>IF($B28="","",IFERROR($H28/SUM($H$7:$H$106)*'03_Costos_Mensuales'!$D$28,0))</f>
        <v/>
      </c>
      <c r="L28" s="3" t="str">
        <f t="shared" si="2"/>
        <v/>
      </c>
      <c r="M28" s="3" t="str">
        <f t="shared" si="3"/>
        <v/>
      </c>
      <c r="N28" s="3" t="str">
        <f t="shared" si="4"/>
        <v/>
      </c>
      <c r="O28" s="2" t="str">
        <f t="shared" si="5"/>
        <v/>
      </c>
      <c r="P28" s="2" t="str">
        <f t="shared" si="6"/>
        <v/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1"/>
      <c r="B29" s="1"/>
      <c r="C29" s="1"/>
      <c r="D29" s="5"/>
      <c r="E29" s="4"/>
      <c r="F29" s="4"/>
      <c r="G29" s="3" t="str">
        <f t="shared" si="0"/>
        <v/>
      </c>
      <c r="H29" s="3" t="str">
        <f t="shared" si="1"/>
        <v/>
      </c>
      <c r="I29" s="5"/>
      <c r="J29" s="5"/>
      <c r="K29" s="3" t="str">
        <f>IF($B29="","",IFERROR($H29/SUM($H$7:$H$106)*'03_Costos_Mensuales'!$D$28,0))</f>
        <v/>
      </c>
      <c r="L29" s="3" t="str">
        <f t="shared" si="2"/>
        <v/>
      </c>
      <c r="M29" s="3" t="str">
        <f t="shared" si="3"/>
        <v/>
      </c>
      <c r="N29" s="3" t="str">
        <f t="shared" si="4"/>
        <v/>
      </c>
      <c r="O29" s="2" t="str">
        <f t="shared" si="5"/>
        <v/>
      </c>
      <c r="P29" s="2" t="str">
        <f t="shared" si="6"/>
        <v/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1"/>
      <c r="B30" s="1"/>
      <c r="C30" s="1"/>
      <c r="D30" s="5"/>
      <c r="E30" s="4"/>
      <c r="F30" s="4"/>
      <c r="G30" s="3" t="str">
        <f t="shared" si="0"/>
        <v/>
      </c>
      <c r="H30" s="3" t="str">
        <f t="shared" si="1"/>
        <v/>
      </c>
      <c r="I30" s="5"/>
      <c r="J30" s="5"/>
      <c r="K30" s="3" t="str">
        <f>IF($B30="","",IFERROR($H30/SUM($H$7:$H$106)*'03_Costos_Mensuales'!$D$28,0))</f>
        <v/>
      </c>
      <c r="L30" s="3" t="str">
        <f t="shared" si="2"/>
        <v/>
      </c>
      <c r="M30" s="3" t="str">
        <f t="shared" si="3"/>
        <v/>
      </c>
      <c r="N30" s="3" t="str">
        <f t="shared" si="4"/>
        <v/>
      </c>
      <c r="O30" s="2" t="str">
        <f t="shared" si="5"/>
        <v/>
      </c>
      <c r="P30" s="2" t="str">
        <f t="shared" si="6"/>
        <v/>
      </c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1"/>
      <c r="B31" s="1"/>
      <c r="C31" s="1"/>
      <c r="D31" s="5"/>
      <c r="E31" s="4"/>
      <c r="F31" s="4"/>
      <c r="G31" s="3" t="str">
        <f t="shared" si="0"/>
        <v/>
      </c>
      <c r="H31" s="3" t="str">
        <f t="shared" si="1"/>
        <v/>
      </c>
      <c r="I31" s="5"/>
      <c r="J31" s="5"/>
      <c r="K31" s="3" t="str">
        <f>IF($B31="","",IFERROR($H31/SUM($H$7:$H$106)*'03_Costos_Mensuales'!$D$28,0))</f>
        <v/>
      </c>
      <c r="L31" s="3" t="str">
        <f t="shared" si="2"/>
        <v/>
      </c>
      <c r="M31" s="3" t="str">
        <f t="shared" si="3"/>
        <v/>
      </c>
      <c r="N31" s="3" t="str">
        <f t="shared" si="4"/>
        <v/>
      </c>
      <c r="O31" s="2" t="str">
        <f t="shared" si="5"/>
        <v/>
      </c>
      <c r="P31" s="2" t="str">
        <f t="shared" si="6"/>
        <v/>
      </c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1"/>
      <c r="B32" s="1"/>
      <c r="C32" s="1"/>
      <c r="D32" s="5"/>
      <c r="E32" s="4"/>
      <c r="F32" s="4"/>
      <c r="G32" s="3" t="str">
        <f t="shared" si="0"/>
        <v/>
      </c>
      <c r="H32" s="3" t="str">
        <f t="shared" si="1"/>
        <v/>
      </c>
      <c r="I32" s="5"/>
      <c r="J32" s="5"/>
      <c r="K32" s="3" t="str">
        <f>IF($B32="","",IFERROR($H32/SUM($H$7:$H$106)*'03_Costos_Mensuales'!$D$28,0))</f>
        <v/>
      </c>
      <c r="L32" s="3" t="str">
        <f t="shared" si="2"/>
        <v/>
      </c>
      <c r="M32" s="3" t="str">
        <f t="shared" si="3"/>
        <v/>
      </c>
      <c r="N32" s="3" t="str">
        <f t="shared" si="4"/>
        <v/>
      </c>
      <c r="O32" s="2" t="str">
        <f t="shared" si="5"/>
        <v/>
      </c>
      <c r="P32" s="2" t="str">
        <f t="shared" si="6"/>
        <v/>
      </c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1"/>
      <c r="B33" s="1"/>
      <c r="C33" s="1"/>
      <c r="D33" s="5"/>
      <c r="E33" s="4"/>
      <c r="F33" s="4"/>
      <c r="G33" s="3" t="str">
        <f t="shared" si="0"/>
        <v/>
      </c>
      <c r="H33" s="3" t="str">
        <f t="shared" si="1"/>
        <v/>
      </c>
      <c r="I33" s="5"/>
      <c r="J33" s="5"/>
      <c r="K33" s="3" t="str">
        <f>IF($B33="","",IFERROR($H33/SUM($H$7:$H$106)*'03_Costos_Mensuales'!$D$28,0))</f>
        <v/>
      </c>
      <c r="L33" s="3" t="str">
        <f t="shared" si="2"/>
        <v/>
      </c>
      <c r="M33" s="3" t="str">
        <f t="shared" si="3"/>
        <v/>
      </c>
      <c r="N33" s="3" t="str">
        <f t="shared" si="4"/>
        <v/>
      </c>
      <c r="O33" s="2" t="str">
        <f t="shared" si="5"/>
        <v/>
      </c>
      <c r="P33" s="2" t="str">
        <f t="shared" si="6"/>
        <v/>
      </c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1"/>
      <c r="B34" s="1"/>
      <c r="C34" s="1"/>
      <c r="D34" s="5"/>
      <c r="E34" s="4"/>
      <c r="F34" s="4"/>
      <c r="G34" s="3" t="str">
        <f t="shared" si="0"/>
        <v/>
      </c>
      <c r="H34" s="3" t="str">
        <f t="shared" si="1"/>
        <v/>
      </c>
      <c r="I34" s="5"/>
      <c r="J34" s="5"/>
      <c r="K34" s="3" t="str">
        <f>IF($B34="","",IFERROR($H34/SUM($H$7:$H$106)*'03_Costos_Mensuales'!$D$28,0))</f>
        <v/>
      </c>
      <c r="L34" s="3" t="str">
        <f t="shared" si="2"/>
        <v/>
      </c>
      <c r="M34" s="3" t="str">
        <f t="shared" si="3"/>
        <v/>
      </c>
      <c r="N34" s="3" t="str">
        <f t="shared" si="4"/>
        <v/>
      </c>
      <c r="O34" s="2" t="str">
        <f t="shared" si="5"/>
        <v/>
      </c>
      <c r="P34" s="2" t="str">
        <f t="shared" si="6"/>
        <v/>
      </c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1"/>
      <c r="B35" s="1"/>
      <c r="C35" s="1"/>
      <c r="D35" s="5"/>
      <c r="E35" s="4"/>
      <c r="F35" s="4"/>
      <c r="G35" s="3" t="str">
        <f t="shared" si="0"/>
        <v/>
      </c>
      <c r="H35" s="3" t="str">
        <f t="shared" si="1"/>
        <v/>
      </c>
      <c r="I35" s="5"/>
      <c r="J35" s="5"/>
      <c r="K35" s="3" t="str">
        <f>IF($B35="","",IFERROR($H35/SUM($H$7:$H$106)*'03_Costos_Mensuales'!$D$28,0))</f>
        <v/>
      </c>
      <c r="L35" s="3" t="str">
        <f t="shared" si="2"/>
        <v/>
      </c>
      <c r="M35" s="3" t="str">
        <f t="shared" si="3"/>
        <v/>
      </c>
      <c r="N35" s="3" t="str">
        <f t="shared" si="4"/>
        <v/>
      </c>
      <c r="O35" s="2" t="str">
        <f t="shared" si="5"/>
        <v/>
      </c>
      <c r="P35" s="2" t="str">
        <f t="shared" si="6"/>
        <v/>
      </c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1"/>
      <c r="B36" s="1"/>
      <c r="C36" s="1"/>
      <c r="D36" s="5"/>
      <c r="E36" s="4"/>
      <c r="F36" s="4"/>
      <c r="G36" s="3" t="str">
        <f t="shared" si="0"/>
        <v/>
      </c>
      <c r="H36" s="3" t="str">
        <f t="shared" si="1"/>
        <v/>
      </c>
      <c r="I36" s="5"/>
      <c r="J36" s="5"/>
      <c r="K36" s="3" t="str">
        <f>IF($B36="","",IFERROR($H36/SUM($H$7:$H$106)*'03_Costos_Mensuales'!$D$28,0))</f>
        <v/>
      </c>
      <c r="L36" s="3" t="str">
        <f t="shared" si="2"/>
        <v/>
      </c>
      <c r="M36" s="3" t="str">
        <f t="shared" si="3"/>
        <v/>
      </c>
      <c r="N36" s="3" t="str">
        <f t="shared" si="4"/>
        <v/>
      </c>
      <c r="O36" s="2" t="str">
        <f t="shared" si="5"/>
        <v/>
      </c>
      <c r="P36" s="2" t="str">
        <f t="shared" si="6"/>
        <v/>
      </c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1"/>
      <c r="B37" s="1"/>
      <c r="C37" s="1"/>
      <c r="D37" s="5"/>
      <c r="E37" s="4"/>
      <c r="F37" s="4"/>
      <c r="G37" s="3" t="str">
        <f t="shared" si="0"/>
        <v/>
      </c>
      <c r="H37" s="3" t="str">
        <f t="shared" si="1"/>
        <v/>
      </c>
      <c r="I37" s="5"/>
      <c r="J37" s="5"/>
      <c r="K37" s="3" t="str">
        <f>IF($B37="","",IFERROR($H37/SUM($H$7:$H$106)*'03_Costos_Mensuales'!$D$28,0))</f>
        <v/>
      </c>
      <c r="L37" s="3" t="str">
        <f t="shared" si="2"/>
        <v/>
      </c>
      <c r="M37" s="3" t="str">
        <f t="shared" si="3"/>
        <v/>
      </c>
      <c r="N37" s="3" t="str">
        <f t="shared" si="4"/>
        <v/>
      </c>
      <c r="O37" s="2" t="str">
        <f t="shared" si="5"/>
        <v/>
      </c>
      <c r="P37" s="2" t="str">
        <f t="shared" si="6"/>
        <v/>
      </c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1"/>
      <c r="B38" s="1"/>
      <c r="C38" s="1"/>
      <c r="D38" s="5"/>
      <c r="E38" s="4"/>
      <c r="F38" s="4"/>
      <c r="G38" s="3" t="str">
        <f t="shared" si="0"/>
        <v/>
      </c>
      <c r="H38" s="3" t="str">
        <f t="shared" si="1"/>
        <v/>
      </c>
      <c r="I38" s="5"/>
      <c r="J38" s="5"/>
      <c r="K38" s="3" t="str">
        <f>IF($B38="","",IFERROR($H38/SUM($H$7:$H$106)*'03_Costos_Mensuales'!$D$28,0))</f>
        <v/>
      </c>
      <c r="L38" s="3" t="str">
        <f t="shared" si="2"/>
        <v/>
      </c>
      <c r="M38" s="3" t="str">
        <f t="shared" si="3"/>
        <v/>
      </c>
      <c r="N38" s="3" t="str">
        <f t="shared" si="4"/>
        <v/>
      </c>
      <c r="O38" s="2" t="str">
        <f t="shared" si="5"/>
        <v/>
      </c>
      <c r="P38" s="2" t="str">
        <f t="shared" si="6"/>
        <v/>
      </c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1"/>
      <c r="B39" s="1"/>
      <c r="C39" s="1"/>
      <c r="D39" s="5"/>
      <c r="E39" s="4"/>
      <c r="F39" s="4"/>
      <c r="G39" s="3" t="str">
        <f t="shared" ref="G39:G70" si="7">IF(OR(D39="",E39="",F39=""),"",F39-E39)</f>
        <v/>
      </c>
      <c r="H39" s="3" t="str">
        <f t="shared" ref="H39:H70" si="8">IF(OR(D39="",E39=""),"",D39*E39)</f>
        <v/>
      </c>
      <c r="I39" s="5"/>
      <c r="J39" s="5"/>
      <c r="K39" s="3" t="str">
        <f>IF($B39="","",IFERROR($H39/SUM($H$7:$H$106)*'03_Costos_Mensuales'!$D$28,0))</f>
        <v/>
      </c>
      <c r="L39" s="3" t="str">
        <f t="shared" ref="L39:L70" si="9">IF($B39="","",IFERROR($K39/$D39,0))</f>
        <v/>
      </c>
      <c r="M39" s="3" t="str">
        <f t="shared" ref="M39:M70" si="10">IF($B39="","",IFERROR($K39*$I39/30,0))</f>
        <v/>
      </c>
      <c r="N39" s="3" t="str">
        <f t="shared" ref="N39:N70" si="11">IF($B39="","",IFERROR($D39*$G39,0))</f>
        <v/>
      </c>
      <c r="O39" s="2" t="str">
        <f t="shared" ref="O39:O70" si="12">IF(B39="","",IF(AND(I39&gt;=90,M39&gt;N39*0.1),"Crítico",IF(AND(I39&gt;=90,J39&lt;D39/2),"Riesgo alto",IF(I39&gt;=60,"Revisar","Saludable"))))</f>
        <v/>
      </c>
      <c r="P39" s="2" t="str">
        <f t="shared" ref="P39:P70" si="13">IF(O39="","",IF(O39="Crítico","Promocionar/liquidar y reducir recompra",IF(O39="Riesgo alto","Revisar compra, precio y exhibición",IF(O39="Revisar","Monitorear rotación y margen","Mantener disponibilidad"))))</f>
        <v/>
      </c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1"/>
      <c r="B40" s="1"/>
      <c r="C40" s="1"/>
      <c r="D40" s="5"/>
      <c r="E40" s="4"/>
      <c r="F40" s="4"/>
      <c r="G40" s="3" t="str">
        <f t="shared" si="7"/>
        <v/>
      </c>
      <c r="H40" s="3" t="str">
        <f t="shared" si="8"/>
        <v/>
      </c>
      <c r="I40" s="5"/>
      <c r="J40" s="5"/>
      <c r="K40" s="3" t="str">
        <f>IF($B40="","",IFERROR($H40/SUM($H$7:$H$106)*'03_Costos_Mensuales'!$D$28,0))</f>
        <v/>
      </c>
      <c r="L40" s="3" t="str">
        <f t="shared" si="9"/>
        <v/>
      </c>
      <c r="M40" s="3" t="str">
        <f t="shared" si="10"/>
        <v/>
      </c>
      <c r="N40" s="3" t="str">
        <f t="shared" si="11"/>
        <v/>
      </c>
      <c r="O40" s="2" t="str">
        <f t="shared" si="12"/>
        <v/>
      </c>
      <c r="P40" s="2" t="str">
        <f t="shared" si="13"/>
        <v/>
      </c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1"/>
      <c r="B41" s="1"/>
      <c r="C41" s="1"/>
      <c r="D41" s="5"/>
      <c r="E41" s="4"/>
      <c r="F41" s="4"/>
      <c r="G41" s="3" t="str">
        <f t="shared" si="7"/>
        <v/>
      </c>
      <c r="H41" s="3" t="str">
        <f t="shared" si="8"/>
        <v/>
      </c>
      <c r="I41" s="5"/>
      <c r="J41" s="5"/>
      <c r="K41" s="3" t="str">
        <f>IF($B41="","",IFERROR($H41/SUM($H$7:$H$106)*'03_Costos_Mensuales'!$D$28,0))</f>
        <v/>
      </c>
      <c r="L41" s="3" t="str">
        <f t="shared" si="9"/>
        <v/>
      </c>
      <c r="M41" s="3" t="str">
        <f t="shared" si="10"/>
        <v/>
      </c>
      <c r="N41" s="3" t="str">
        <f t="shared" si="11"/>
        <v/>
      </c>
      <c r="O41" s="2" t="str">
        <f t="shared" si="12"/>
        <v/>
      </c>
      <c r="P41" s="2" t="str">
        <f t="shared" si="13"/>
        <v/>
      </c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1"/>
      <c r="B42" s="1"/>
      <c r="C42" s="1"/>
      <c r="D42" s="5"/>
      <c r="E42" s="4"/>
      <c r="F42" s="4"/>
      <c r="G42" s="3" t="str">
        <f t="shared" si="7"/>
        <v/>
      </c>
      <c r="H42" s="3" t="str">
        <f t="shared" si="8"/>
        <v/>
      </c>
      <c r="I42" s="5"/>
      <c r="J42" s="5"/>
      <c r="K42" s="3" t="str">
        <f>IF($B42="","",IFERROR($H42/SUM($H$7:$H$106)*'03_Costos_Mensuales'!$D$28,0))</f>
        <v/>
      </c>
      <c r="L42" s="3" t="str">
        <f t="shared" si="9"/>
        <v/>
      </c>
      <c r="M42" s="3" t="str">
        <f t="shared" si="10"/>
        <v/>
      </c>
      <c r="N42" s="3" t="str">
        <f t="shared" si="11"/>
        <v/>
      </c>
      <c r="O42" s="2" t="str">
        <f t="shared" si="12"/>
        <v/>
      </c>
      <c r="P42" s="2" t="str">
        <f t="shared" si="13"/>
        <v/>
      </c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1"/>
      <c r="B43" s="1"/>
      <c r="C43" s="1"/>
      <c r="D43" s="5"/>
      <c r="E43" s="4"/>
      <c r="F43" s="4"/>
      <c r="G43" s="3" t="str">
        <f t="shared" si="7"/>
        <v/>
      </c>
      <c r="H43" s="3" t="str">
        <f t="shared" si="8"/>
        <v/>
      </c>
      <c r="I43" s="5"/>
      <c r="J43" s="5"/>
      <c r="K43" s="3" t="str">
        <f>IF($B43="","",IFERROR($H43/SUM($H$7:$H$106)*'03_Costos_Mensuales'!$D$28,0))</f>
        <v/>
      </c>
      <c r="L43" s="3" t="str">
        <f t="shared" si="9"/>
        <v/>
      </c>
      <c r="M43" s="3" t="str">
        <f t="shared" si="10"/>
        <v/>
      </c>
      <c r="N43" s="3" t="str">
        <f t="shared" si="11"/>
        <v/>
      </c>
      <c r="O43" s="2" t="str">
        <f t="shared" si="12"/>
        <v/>
      </c>
      <c r="P43" s="2" t="str">
        <f t="shared" si="13"/>
        <v/>
      </c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1"/>
      <c r="B44" s="1"/>
      <c r="C44" s="1"/>
      <c r="D44" s="5"/>
      <c r="E44" s="4"/>
      <c r="F44" s="4"/>
      <c r="G44" s="3" t="str">
        <f t="shared" si="7"/>
        <v/>
      </c>
      <c r="H44" s="3" t="str">
        <f t="shared" si="8"/>
        <v/>
      </c>
      <c r="I44" s="5"/>
      <c r="J44" s="5"/>
      <c r="K44" s="3" t="str">
        <f>IF($B44="","",IFERROR($H44/SUM($H$7:$H$106)*'03_Costos_Mensuales'!$D$28,0))</f>
        <v/>
      </c>
      <c r="L44" s="3" t="str">
        <f t="shared" si="9"/>
        <v/>
      </c>
      <c r="M44" s="3" t="str">
        <f t="shared" si="10"/>
        <v/>
      </c>
      <c r="N44" s="3" t="str">
        <f t="shared" si="11"/>
        <v/>
      </c>
      <c r="O44" s="2" t="str">
        <f t="shared" si="12"/>
        <v/>
      </c>
      <c r="P44" s="2" t="str">
        <f t="shared" si="13"/>
        <v/>
      </c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1"/>
      <c r="B45" s="1"/>
      <c r="C45" s="1"/>
      <c r="D45" s="5"/>
      <c r="E45" s="4"/>
      <c r="F45" s="4"/>
      <c r="G45" s="3" t="str">
        <f t="shared" si="7"/>
        <v/>
      </c>
      <c r="H45" s="3" t="str">
        <f t="shared" si="8"/>
        <v/>
      </c>
      <c r="I45" s="5"/>
      <c r="J45" s="5"/>
      <c r="K45" s="3" t="str">
        <f>IF($B45="","",IFERROR($H45/SUM($H$7:$H$106)*'03_Costos_Mensuales'!$D$28,0))</f>
        <v/>
      </c>
      <c r="L45" s="3" t="str">
        <f t="shared" si="9"/>
        <v/>
      </c>
      <c r="M45" s="3" t="str">
        <f t="shared" si="10"/>
        <v/>
      </c>
      <c r="N45" s="3" t="str">
        <f t="shared" si="11"/>
        <v/>
      </c>
      <c r="O45" s="2" t="str">
        <f t="shared" si="12"/>
        <v/>
      </c>
      <c r="P45" s="2" t="str">
        <f t="shared" si="13"/>
        <v/>
      </c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1"/>
      <c r="B46" s="1"/>
      <c r="C46" s="1"/>
      <c r="D46" s="5"/>
      <c r="E46" s="4"/>
      <c r="F46" s="4"/>
      <c r="G46" s="3" t="str">
        <f t="shared" si="7"/>
        <v/>
      </c>
      <c r="H46" s="3" t="str">
        <f t="shared" si="8"/>
        <v/>
      </c>
      <c r="I46" s="5"/>
      <c r="J46" s="5"/>
      <c r="K46" s="3" t="str">
        <f>IF($B46="","",IFERROR($H46/SUM($H$7:$H$106)*'03_Costos_Mensuales'!$D$28,0))</f>
        <v/>
      </c>
      <c r="L46" s="3" t="str">
        <f t="shared" si="9"/>
        <v/>
      </c>
      <c r="M46" s="3" t="str">
        <f t="shared" si="10"/>
        <v/>
      </c>
      <c r="N46" s="3" t="str">
        <f t="shared" si="11"/>
        <v/>
      </c>
      <c r="O46" s="2" t="str">
        <f t="shared" si="12"/>
        <v/>
      </c>
      <c r="P46" s="2" t="str">
        <f t="shared" si="13"/>
        <v/>
      </c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1"/>
      <c r="B47" s="1"/>
      <c r="C47" s="1"/>
      <c r="D47" s="5"/>
      <c r="E47" s="4"/>
      <c r="F47" s="4"/>
      <c r="G47" s="3" t="str">
        <f t="shared" si="7"/>
        <v/>
      </c>
      <c r="H47" s="3" t="str">
        <f t="shared" si="8"/>
        <v/>
      </c>
      <c r="I47" s="5"/>
      <c r="J47" s="5"/>
      <c r="K47" s="3" t="str">
        <f>IF($B47="","",IFERROR($H47/SUM($H$7:$H$106)*'03_Costos_Mensuales'!$D$28,0))</f>
        <v/>
      </c>
      <c r="L47" s="3" t="str">
        <f t="shared" si="9"/>
        <v/>
      </c>
      <c r="M47" s="3" t="str">
        <f t="shared" si="10"/>
        <v/>
      </c>
      <c r="N47" s="3" t="str">
        <f t="shared" si="11"/>
        <v/>
      </c>
      <c r="O47" s="2" t="str">
        <f t="shared" si="12"/>
        <v/>
      </c>
      <c r="P47" s="2" t="str">
        <f t="shared" si="13"/>
        <v/>
      </c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1"/>
      <c r="B48" s="1"/>
      <c r="C48" s="1"/>
      <c r="D48" s="5"/>
      <c r="E48" s="4"/>
      <c r="F48" s="4"/>
      <c r="G48" s="3" t="str">
        <f t="shared" si="7"/>
        <v/>
      </c>
      <c r="H48" s="3" t="str">
        <f t="shared" si="8"/>
        <v/>
      </c>
      <c r="I48" s="5"/>
      <c r="J48" s="5"/>
      <c r="K48" s="3" t="str">
        <f>IF($B48="","",IFERROR($H48/SUM($H$7:$H$106)*'03_Costos_Mensuales'!$D$28,0))</f>
        <v/>
      </c>
      <c r="L48" s="3" t="str">
        <f t="shared" si="9"/>
        <v/>
      </c>
      <c r="M48" s="3" t="str">
        <f t="shared" si="10"/>
        <v/>
      </c>
      <c r="N48" s="3" t="str">
        <f t="shared" si="11"/>
        <v/>
      </c>
      <c r="O48" s="2" t="str">
        <f t="shared" si="12"/>
        <v/>
      </c>
      <c r="P48" s="2" t="str">
        <f t="shared" si="13"/>
        <v/>
      </c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1"/>
      <c r="B49" s="1"/>
      <c r="C49" s="1"/>
      <c r="D49" s="5"/>
      <c r="E49" s="4"/>
      <c r="F49" s="4"/>
      <c r="G49" s="3" t="str">
        <f t="shared" si="7"/>
        <v/>
      </c>
      <c r="H49" s="3" t="str">
        <f t="shared" si="8"/>
        <v/>
      </c>
      <c r="I49" s="5"/>
      <c r="J49" s="5"/>
      <c r="K49" s="3" t="str">
        <f>IF($B49="","",IFERROR($H49/SUM($H$7:$H$106)*'03_Costos_Mensuales'!$D$28,0))</f>
        <v/>
      </c>
      <c r="L49" s="3" t="str">
        <f t="shared" si="9"/>
        <v/>
      </c>
      <c r="M49" s="3" t="str">
        <f t="shared" si="10"/>
        <v/>
      </c>
      <c r="N49" s="3" t="str">
        <f t="shared" si="11"/>
        <v/>
      </c>
      <c r="O49" s="2" t="str">
        <f t="shared" si="12"/>
        <v/>
      </c>
      <c r="P49" s="2" t="str">
        <f t="shared" si="13"/>
        <v/>
      </c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1"/>
      <c r="B50" s="1"/>
      <c r="C50" s="1"/>
      <c r="D50" s="5"/>
      <c r="E50" s="4"/>
      <c r="F50" s="4"/>
      <c r="G50" s="3" t="str">
        <f t="shared" si="7"/>
        <v/>
      </c>
      <c r="H50" s="3" t="str">
        <f t="shared" si="8"/>
        <v/>
      </c>
      <c r="I50" s="5"/>
      <c r="J50" s="5"/>
      <c r="K50" s="3" t="str">
        <f>IF($B50="","",IFERROR($H50/SUM($H$7:$H$106)*'03_Costos_Mensuales'!$D$28,0))</f>
        <v/>
      </c>
      <c r="L50" s="3" t="str">
        <f t="shared" si="9"/>
        <v/>
      </c>
      <c r="M50" s="3" t="str">
        <f t="shared" si="10"/>
        <v/>
      </c>
      <c r="N50" s="3" t="str">
        <f t="shared" si="11"/>
        <v/>
      </c>
      <c r="O50" s="2" t="str">
        <f t="shared" si="12"/>
        <v/>
      </c>
      <c r="P50" s="2" t="str">
        <f t="shared" si="13"/>
        <v/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1"/>
      <c r="B51" s="1"/>
      <c r="C51" s="1"/>
      <c r="D51" s="5"/>
      <c r="E51" s="4"/>
      <c r="F51" s="4"/>
      <c r="G51" s="3" t="str">
        <f t="shared" si="7"/>
        <v/>
      </c>
      <c r="H51" s="3" t="str">
        <f t="shared" si="8"/>
        <v/>
      </c>
      <c r="I51" s="5"/>
      <c r="J51" s="5"/>
      <c r="K51" s="3" t="str">
        <f>IF($B51="","",IFERROR($H51/SUM($H$7:$H$106)*'03_Costos_Mensuales'!$D$28,0))</f>
        <v/>
      </c>
      <c r="L51" s="3" t="str">
        <f t="shared" si="9"/>
        <v/>
      </c>
      <c r="M51" s="3" t="str">
        <f t="shared" si="10"/>
        <v/>
      </c>
      <c r="N51" s="3" t="str">
        <f t="shared" si="11"/>
        <v/>
      </c>
      <c r="O51" s="2" t="str">
        <f t="shared" si="12"/>
        <v/>
      </c>
      <c r="P51" s="2" t="str">
        <f t="shared" si="13"/>
        <v/>
      </c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1"/>
      <c r="B52" s="1"/>
      <c r="C52" s="1"/>
      <c r="D52" s="5"/>
      <c r="E52" s="4"/>
      <c r="F52" s="4"/>
      <c r="G52" s="3" t="str">
        <f t="shared" si="7"/>
        <v/>
      </c>
      <c r="H52" s="3" t="str">
        <f t="shared" si="8"/>
        <v/>
      </c>
      <c r="I52" s="5"/>
      <c r="J52" s="5"/>
      <c r="K52" s="3" t="str">
        <f>IF($B52="","",IFERROR($H52/SUM($H$7:$H$106)*'03_Costos_Mensuales'!$D$28,0))</f>
        <v/>
      </c>
      <c r="L52" s="3" t="str">
        <f t="shared" si="9"/>
        <v/>
      </c>
      <c r="M52" s="3" t="str">
        <f t="shared" si="10"/>
        <v/>
      </c>
      <c r="N52" s="3" t="str">
        <f t="shared" si="11"/>
        <v/>
      </c>
      <c r="O52" s="2" t="str">
        <f t="shared" si="12"/>
        <v/>
      </c>
      <c r="P52" s="2" t="str">
        <f t="shared" si="13"/>
        <v/>
      </c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1"/>
      <c r="B53" s="1"/>
      <c r="C53" s="1"/>
      <c r="D53" s="5"/>
      <c r="E53" s="4"/>
      <c r="F53" s="4"/>
      <c r="G53" s="3" t="str">
        <f t="shared" si="7"/>
        <v/>
      </c>
      <c r="H53" s="3" t="str">
        <f t="shared" si="8"/>
        <v/>
      </c>
      <c r="I53" s="5"/>
      <c r="J53" s="5"/>
      <c r="K53" s="3" t="str">
        <f>IF($B53="","",IFERROR($H53/SUM($H$7:$H$106)*'03_Costos_Mensuales'!$D$28,0))</f>
        <v/>
      </c>
      <c r="L53" s="3" t="str">
        <f t="shared" si="9"/>
        <v/>
      </c>
      <c r="M53" s="3" t="str">
        <f t="shared" si="10"/>
        <v/>
      </c>
      <c r="N53" s="3" t="str">
        <f t="shared" si="11"/>
        <v/>
      </c>
      <c r="O53" s="2" t="str">
        <f t="shared" si="12"/>
        <v/>
      </c>
      <c r="P53" s="2" t="str">
        <f t="shared" si="13"/>
        <v/>
      </c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1"/>
      <c r="B54" s="1"/>
      <c r="C54" s="1"/>
      <c r="D54" s="5"/>
      <c r="E54" s="4"/>
      <c r="F54" s="4"/>
      <c r="G54" s="3" t="str">
        <f t="shared" si="7"/>
        <v/>
      </c>
      <c r="H54" s="3" t="str">
        <f t="shared" si="8"/>
        <v/>
      </c>
      <c r="I54" s="5"/>
      <c r="J54" s="5"/>
      <c r="K54" s="3" t="str">
        <f>IF($B54="","",IFERROR($H54/SUM($H$7:$H$106)*'03_Costos_Mensuales'!$D$28,0))</f>
        <v/>
      </c>
      <c r="L54" s="3" t="str">
        <f t="shared" si="9"/>
        <v/>
      </c>
      <c r="M54" s="3" t="str">
        <f t="shared" si="10"/>
        <v/>
      </c>
      <c r="N54" s="3" t="str">
        <f t="shared" si="11"/>
        <v/>
      </c>
      <c r="O54" s="2" t="str">
        <f t="shared" si="12"/>
        <v/>
      </c>
      <c r="P54" s="2" t="str">
        <f t="shared" si="13"/>
        <v/>
      </c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1"/>
      <c r="B55" s="1"/>
      <c r="C55" s="1"/>
      <c r="D55" s="5"/>
      <c r="E55" s="4"/>
      <c r="F55" s="4"/>
      <c r="G55" s="3" t="str">
        <f t="shared" si="7"/>
        <v/>
      </c>
      <c r="H55" s="3" t="str">
        <f t="shared" si="8"/>
        <v/>
      </c>
      <c r="I55" s="5"/>
      <c r="J55" s="5"/>
      <c r="K55" s="3" t="str">
        <f>IF($B55="","",IFERROR($H55/SUM($H$7:$H$106)*'03_Costos_Mensuales'!$D$28,0))</f>
        <v/>
      </c>
      <c r="L55" s="3" t="str">
        <f t="shared" si="9"/>
        <v/>
      </c>
      <c r="M55" s="3" t="str">
        <f t="shared" si="10"/>
        <v/>
      </c>
      <c r="N55" s="3" t="str">
        <f t="shared" si="11"/>
        <v/>
      </c>
      <c r="O55" s="2" t="str">
        <f t="shared" si="12"/>
        <v/>
      </c>
      <c r="P55" s="2" t="str">
        <f t="shared" si="13"/>
        <v/>
      </c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1"/>
      <c r="B56" s="1"/>
      <c r="C56" s="1"/>
      <c r="D56" s="5"/>
      <c r="E56" s="4"/>
      <c r="F56" s="4"/>
      <c r="G56" s="3" t="str">
        <f t="shared" si="7"/>
        <v/>
      </c>
      <c r="H56" s="3" t="str">
        <f t="shared" si="8"/>
        <v/>
      </c>
      <c r="I56" s="5"/>
      <c r="J56" s="5"/>
      <c r="K56" s="3" t="str">
        <f>IF($B56="","",IFERROR($H56/SUM($H$7:$H$106)*'03_Costos_Mensuales'!$D$28,0))</f>
        <v/>
      </c>
      <c r="L56" s="3" t="str">
        <f t="shared" si="9"/>
        <v/>
      </c>
      <c r="M56" s="3" t="str">
        <f t="shared" si="10"/>
        <v/>
      </c>
      <c r="N56" s="3" t="str">
        <f t="shared" si="11"/>
        <v/>
      </c>
      <c r="O56" s="2" t="str">
        <f t="shared" si="12"/>
        <v/>
      </c>
      <c r="P56" s="2" t="str">
        <f t="shared" si="13"/>
        <v/>
      </c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1"/>
      <c r="B57" s="1"/>
      <c r="C57" s="1"/>
      <c r="D57" s="5"/>
      <c r="E57" s="4"/>
      <c r="F57" s="4"/>
      <c r="G57" s="3" t="str">
        <f t="shared" si="7"/>
        <v/>
      </c>
      <c r="H57" s="3" t="str">
        <f t="shared" si="8"/>
        <v/>
      </c>
      <c r="I57" s="5"/>
      <c r="J57" s="5"/>
      <c r="K57" s="3" t="str">
        <f>IF($B57="","",IFERROR($H57/SUM($H$7:$H$106)*'03_Costos_Mensuales'!$D$28,0))</f>
        <v/>
      </c>
      <c r="L57" s="3" t="str">
        <f t="shared" si="9"/>
        <v/>
      </c>
      <c r="M57" s="3" t="str">
        <f t="shared" si="10"/>
        <v/>
      </c>
      <c r="N57" s="3" t="str">
        <f t="shared" si="11"/>
        <v/>
      </c>
      <c r="O57" s="2" t="str">
        <f t="shared" si="12"/>
        <v/>
      </c>
      <c r="P57" s="2" t="str">
        <f t="shared" si="13"/>
        <v/>
      </c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1"/>
      <c r="B58" s="1"/>
      <c r="C58" s="1"/>
      <c r="D58" s="5"/>
      <c r="E58" s="4"/>
      <c r="F58" s="4"/>
      <c r="G58" s="3" t="str">
        <f t="shared" si="7"/>
        <v/>
      </c>
      <c r="H58" s="3" t="str">
        <f t="shared" si="8"/>
        <v/>
      </c>
      <c r="I58" s="5"/>
      <c r="J58" s="5"/>
      <c r="K58" s="3" t="str">
        <f>IF($B58="","",IFERROR($H58/SUM($H$7:$H$106)*'03_Costos_Mensuales'!$D$28,0))</f>
        <v/>
      </c>
      <c r="L58" s="3" t="str">
        <f t="shared" si="9"/>
        <v/>
      </c>
      <c r="M58" s="3" t="str">
        <f t="shared" si="10"/>
        <v/>
      </c>
      <c r="N58" s="3" t="str">
        <f t="shared" si="11"/>
        <v/>
      </c>
      <c r="O58" s="2" t="str">
        <f t="shared" si="12"/>
        <v/>
      </c>
      <c r="P58" s="2" t="str">
        <f t="shared" si="13"/>
        <v/>
      </c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1"/>
      <c r="B59" s="1"/>
      <c r="C59" s="1"/>
      <c r="D59" s="5"/>
      <c r="E59" s="4"/>
      <c r="F59" s="4"/>
      <c r="G59" s="3" t="str">
        <f t="shared" si="7"/>
        <v/>
      </c>
      <c r="H59" s="3" t="str">
        <f t="shared" si="8"/>
        <v/>
      </c>
      <c r="I59" s="5"/>
      <c r="J59" s="5"/>
      <c r="K59" s="3" t="str">
        <f>IF($B59="","",IFERROR($H59/SUM($H$7:$H$106)*'03_Costos_Mensuales'!$D$28,0))</f>
        <v/>
      </c>
      <c r="L59" s="3" t="str">
        <f t="shared" si="9"/>
        <v/>
      </c>
      <c r="M59" s="3" t="str">
        <f t="shared" si="10"/>
        <v/>
      </c>
      <c r="N59" s="3" t="str">
        <f t="shared" si="11"/>
        <v/>
      </c>
      <c r="O59" s="2" t="str">
        <f t="shared" si="12"/>
        <v/>
      </c>
      <c r="P59" s="2" t="str">
        <f t="shared" si="13"/>
        <v/>
      </c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1"/>
      <c r="B60" s="1"/>
      <c r="C60" s="1"/>
      <c r="D60" s="5"/>
      <c r="E60" s="4"/>
      <c r="F60" s="4"/>
      <c r="G60" s="3" t="str">
        <f t="shared" si="7"/>
        <v/>
      </c>
      <c r="H60" s="3" t="str">
        <f t="shared" si="8"/>
        <v/>
      </c>
      <c r="I60" s="5"/>
      <c r="J60" s="5"/>
      <c r="K60" s="3" t="str">
        <f>IF($B60="","",IFERROR($H60/SUM($H$7:$H$106)*'03_Costos_Mensuales'!$D$28,0))</f>
        <v/>
      </c>
      <c r="L60" s="3" t="str">
        <f t="shared" si="9"/>
        <v/>
      </c>
      <c r="M60" s="3" t="str">
        <f t="shared" si="10"/>
        <v/>
      </c>
      <c r="N60" s="3" t="str">
        <f t="shared" si="11"/>
        <v/>
      </c>
      <c r="O60" s="2" t="str">
        <f t="shared" si="12"/>
        <v/>
      </c>
      <c r="P60" s="2" t="str">
        <f t="shared" si="13"/>
        <v/>
      </c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1"/>
      <c r="B61" s="1"/>
      <c r="C61" s="1"/>
      <c r="D61" s="5"/>
      <c r="E61" s="4"/>
      <c r="F61" s="4"/>
      <c r="G61" s="3" t="str">
        <f t="shared" si="7"/>
        <v/>
      </c>
      <c r="H61" s="3" t="str">
        <f t="shared" si="8"/>
        <v/>
      </c>
      <c r="I61" s="5"/>
      <c r="J61" s="5"/>
      <c r="K61" s="3" t="str">
        <f>IF($B61="","",IFERROR($H61/SUM($H$7:$H$106)*'03_Costos_Mensuales'!$D$28,0))</f>
        <v/>
      </c>
      <c r="L61" s="3" t="str">
        <f t="shared" si="9"/>
        <v/>
      </c>
      <c r="M61" s="3" t="str">
        <f t="shared" si="10"/>
        <v/>
      </c>
      <c r="N61" s="3" t="str">
        <f t="shared" si="11"/>
        <v/>
      </c>
      <c r="O61" s="2" t="str">
        <f t="shared" si="12"/>
        <v/>
      </c>
      <c r="P61" s="2" t="str">
        <f t="shared" si="13"/>
        <v/>
      </c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1"/>
      <c r="B62" s="1"/>
      <c r="C62" s="1"/>
      <c r="D62" s="5"/>
      <c r="E62" s="4"/>
      <c r="F62" s="4"/>
      <c r="G62" s="3" t="str">
        <f t="shared" si="7"/>
        <v/>
      </c>
      <c r="H62" s="3" t="str">
        <f t="shared" si="8"/>
        <v/>
      </c>
      <c r="I62" s="5"/>
      <c r="J62" s="5"/>
      <c r="K62" s="3" t="str">
        <f>IF($B62="","",IFERROR($H62/SUM($H$7:$H$106)*'03_Costos_Mensuales'!$D$28,0))</f>
        <v/>
      </c>
      <c r="L62" s="3" t="str">
        <f t="shared" si="9"/>
        <v/>
      </c>
      <c r="M62" s="3" t="str">
        <f t="shared" si="10"/>
        <v/>
      </c>
      <c r="N62" s="3" t="str">
        <f t="shared" si="11"/>
        <v/>
      </c>
      <c r="O62" s="2" t="str">
        <f t="shared" si="12"/>
        <v/>
      </c>
      <c r="P62" s="2" t="str">
        <f t="shared" si="13"/>
        <v/>
      </c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1"/>
      <c r="B63" s="1"/>
      <c r="C63" s="1"/>
      <c r="D63" s="5"/>
      <c r="E63" s="4"/>
      <c r="F63" s="4"/>
      <c r="G63" s="3" t="str">
        <f t="shared" si="7"/>
        <v/>
      </c>
      <c r="H63" s="3" t="str">
        <f t="shared" si="8"/>
        <v/>
      </c>
      <c r="I63" s="5"/>
      <c r="J63" s="5"/>
      <c r="K63" s="3" t="str">
        <f>IF($B63="","",IFERROR($H63/SUM($H$7:$H$106)*'03_Costos_Mensuales'!$D$28,0))</f>
        <v/>
      </c>
      <c r="L63" s="3" t="str">
        <f t="shared" si="9"/>
        <v/>
      </c>
      <c r="M63" s="3" t="str">
        <f t="shared" si="10"/>
        <v/>
      </c>
      <c r="N63" s="3" t="str">
        <f t="shared" si="11"/>
        <v/>
      </c>
      <c r="O63" s="2" t="str">
        <f t="shared" si="12"/>
        <v/>
      </c>
      <c r="P63" s="2" t="str">
        <f t="shared" si="13"/>
        <v/>
      </c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1"/>
      <c r="B64" s="1"/>
      <c r="C64" s="1"/>
      <c r="D64" s="5"/>
      <c r="E64" s="4"/>
      <c r="F64" s="4"/>
      <c r="G64" s="3" t="str">
        <f t="shared" si="7"/>
        <v/>
      </c>
      <c r="H64" s="3" t="str">
        <f t="shared" si="8"/>
        <v/>
      </c>
      <c r="I64" s="5"/>
      <c r="J64" s="5"/>
      <c r="K64" s="3" t="str">
        <f>IF($B64="","",IFERROR($H64/SUM($H$7:$H$106)*'03_Costos_Mensuales'!$D$28,0))</f>
        <v/>
      </c>
      <c r="L64" s="3" t="str">
        <f t="shared" si="9"/>
        <v/>
      </c>
      <c r="M64" s="3" t="str">
        <f t="shared" si="10"/>
        <v/>
      </c>
      <c r="N64" s="3" t="str">
        <f t="shared" si="11"/>
        <v/>
      </c>
      <c r="O64" s="2" t="str">
        <f t="shared" si="12"/>
        <v/>
      </c>
      <c r="P64" s="2" t="str">
        <f t="shared" si="13"/>
        <v/>
      </c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1"/>
      <c r="B65" s="1"/>
      <c r="C65" s="1"/>
      <c r="D65" s="5"/>
      <c r="E65" s="4"/>
      <c r="F65" s="4"/>
      <c r="G65" s="3" t="str">
        <f t="shared" si="7"/>
        <v/>
      </c>
      <c r="H65" s="3" t="str">
        <f t="shared" si="8"/>
        <v/>
      </c>
      <c r="I65" s="5"/>
      <c r="J65" s="5"/>
      <c r="K65" s="3" t="str">
        <f>IF($B65="","",IFERROR($H65/SUM($H$7:$H$106)*'03_Costos_Mensuales'!$D$28,0))</f>
        <v/>
      </c>
      <c r="L65" s="3" t="str">
        <f t="shared" si="9"/>
        <v/>
      </c>
      <c r="M65" s="3" t="str">
        <f t="shared" si="10"/>
        <v/>
      </c>
      <c r="N65" s="3" t="str">
        <f t="shared" si="11"/>
        <v/>
      </c>
      <c r="O65" s="2" t="str">
        <f t="shared" si="12"/>
        <v/>
      </c>
      <c r="P65" s="2" t="str">
        <f t="shared" si="13"/>
        <v/>
      </c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1"/>
      <c r="B66" s="1"/>
      <c r="C66" s="1"/>
      <c r="D66" s="5"/>
      <c r="E66" s="4"/>
      <c r="F66" s="4"/>
      <c r="G66" s="3" t="str">
        <f t="shared" si="7"/>
        <v/>
      </c>
      <c r="H66" s="3" t="str">
        <f t="shared" si="8"/>
        <v/>
      </c>
      <c r="I66" s="5"/>
      <c r="J66" s="5"/>
      <c r="K66" s="3" t="str">
        <f>IF($B66="","",IFERROR($H66/SUM($H$7:$H$106)*'03_Costos_Mensuales'!$D$28,0))</f>
        <v/>
      </c>
      <c r="L66" s="3" t="str">
        <f t="shared" si="9"/>
        <v/>
      </c>
      <c r="M66" s="3" t="str">
        <f t="shared" si="10"/>
        <v/>
      </c>
      <c r="N66" s="3" t="str">
        <f t="shared" si="11"/>
        <v/>
      </c>
      <c r="O66" s="2" t="str">
        <f t="shared" si="12"/>
        <v/>
      </c>
      <c r="P66" s="2" t="str">
        <f t="shared" si="13"/>
        <v/>
      </c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1"/>
      <c r="B67" s="1"/>
      <c r="C67" s="1"/>
      <c r="D67" s="5"/>
      <c r="E67" s="4"/>
      <c r="F67" s="4"/>
      <c r="G67" s="3" t="str">
        <f t="shared" si="7"/>
        <v/>
      </c>
      <c r="H67" s="3" t="str">
        <f t="shared" si="8"/>
        <v/>
      </c>
      <c r="I67" s="5"/>
      <c r="J67" s="5"/>
      <c r="K67" s="3" t="str">
        <f>IF($B67="","",IFERROR($H67/SUM($H$7:$H$106)*'03_Costos_Mensuales'!$D$28,0))</f>
        <v/>
      </c>
      <c r="L67" s="3" t="str">
        <f t="shared" si="9"/>
        <v/>
      </c>
      <c r="M67" s="3" t="str">
        <f t="shared" si="10"/>
        <v/>
      </c>
      <c r="N67" s="3" t="str">
        <f t="shared" si="11"/>
        <v/>
      </c>
      <c r="O67" s="2" t="str">
        <f t="shared" si="12"/>
        <v/>
      </c>
      <c r="P67" s="2" t="str">
        <f t="shared" si="13"/>
        <v/>
      </c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1"/>
      <c r="B68" s="1"/>
      <c r="C68" s="1"/>
      <c r="D68" s="5"/>
      <c r="E68" s="4"/>
      <c r="F68" s="4"/>
      <c r="G68" s="3" t="str">
        <f t="shared" si="7"/>
        <v/>
      </c>
      <c r="H68" s="3" t="str">
        <f t="shared" si="8"/>
        <v/>
      </c>
      <c r="I68" s="5"/>
      <c r="J68" s="5"/>
      <c r="K68" s="3" t="str">
        <f>IF($B68="","",IFERROR($H68/SUM($H$7:$H$106)*'03_Costos_Mensuales'!$D$28,0))</f>
        <v/>
      </c>
      <c r="L68" s="3" t="str">
        <f t="shared" si="9"/>
        <v/>
      </c>
      <c r="M68" s="3" t="str">
        <f t="shared" si="10"/>
        <v/>
      </c>
      <c r="N68" s="3" t="str">
        <f t="shared" si="11"/>
        <v/>
      </c>
      <c r="O68" s="2" t="str">
        <f t="shared" si="12"/>
        <v/>
      </c>
      <c r="P68" s="2" t="str">
        <f t="shared" si="13"/>
        <v/>
      </c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1"/>
      <c r="B69" s="1"/>
      <c r="C69" s="1"/>
      <c r="D69" s="5"/>
      <c r="E69" s="4"/>
      <c r="F69" s="4"/>
      <c r="G69" s="3" t="str">
        <f t="shared" si="7"/>
        <v/>
      </c>
      <c r="H69" s="3" t="str">
        <f t="shared" si="8"/>
        <v/>
      </c>
      <c r="I69" s="5"/>
      <c r="J69" s="5"/>
      <c r="K69" s="3" t="str">
        <f>IF($B69="","",IFERROR($H69/SUM($H$7:$H$106)*'03_Costos_Mensuales'!$D$28,0))</f>
        <v/>
      </c>
      <c r="L69" s="3" t="str">
        <f t="shared" si="9"/>
        <v/>
      </c>
      <c r="M69" s="3" t="str">
        <f t="shared" si="10"/>
        <v/>
      </c>
      <c r="N69" s="3" t="str">
        <f t="shared" si="11"/>
        <v/>
      </c>
      <c r="O69" s="2" t="str">
        <f t="shared" si="12"/>
        <v/>
      </c>
      <c r="P69" s="2" t="str">
        <f t="shared" si="13"/>
        <v/>
      </c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1"/>
      <c r="B70" s="1"/>
      <c r="C70" s="1"/>
      <c r="D70" s="5"/>
      <c r="E70" s="4"/>
      <c r="F70" s="4"/>
      <c r="G70" s="3" t="str">
        <f t="shared" si="7"/>
        <v/>
      </c>
      <c r="H70" s="3" t="str">
        <f t="shared" si="8"/>
        <v/>
      </c>
      <c r="I70" s="5"/>
      <c r="J70" s="5"/>
      <c r="K70" s="3" t="str">
        <f>IF($B70="","",IFERROR($H70/SUM($H$7:$H$106)*'03_Costos_Mensuales'!$D$28,0))</f>
        <v/>
      </c>
      <c r="L70" s="3" t="str">
        <f t="shared" si="9"/>
        <v/>
      </c>
      <c r="M70" s="3" t="str">
        <f t="shared" si="10"/>
        <v/>
      </c>
      <c r="N70" s="3" t="str">
        <f t="shared" si="11"/>
        <v/>
      </c>
      <c r="O70" s="2" t="str">
        <f t="shared" si="12"/>
        <v/>
      </c>
      <c r="P70" s="2" t="str">
        <f t="shared" si="13"/>
        <v/>
      </c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1"/>
      <c r="B71" s="1"/>
      <c r="C71" s="1"/>
      <c r="D71" s="5"/>
      <c r="E71" s="4"/>
      <c r="F71" s="4"/>
      <c r="G71" s="3" t="str">
        <f t="shared" ref="G71:G102" si="14">IF(OR(D71="",E71="",F71=""),"",F71-E71)</f>
        <v/>
      </c>
      <c r="H71" s="3" t="str">
        <f t="shared" ref="H71:H106" si="15">IF(OR(D71="",E71=""),"",D71*E71)</f>
        <v/>
      </c>
      <c r="I71" s="5"/>
      <c r="J71" s="5"/>
      <c r="K71" s="3" t="str">
        <f>IF($B71="","",IFERROR($H71/SUM($H$7:$H$106)*'03_Costos_Mensuales'!$D$28,0))</f>
        <v/>
      </c>
      <c r="L71" s="3" t="str">
        <f t="shared" ref="L71:L106" si="16">IF($B71="","",IFERROR($K71/$D71,0))</f>
        <v/>
      </c>
      <c r="M71" s="3" t="str">
        <f t="shared" ref="M71:M106" si="17">IF($B71="","",IFERROR($K71*$I71/30,0))</f>
        <v/>
      </c>
      <c r="N71" s="3" t="str">
        <f t="shared" ref="N71:N106" si="18">IF($B71="","",IFERROR($D71*$G71,0))</f>
        <v/>
      </c>
      <c r="O71" s="2" t="str">
        <f t="shared" ref="O71:O102" si="19">IF(B71="","",IF(AND(I71&gt;=90,M71&gt;N71*0.1),"Crítico",IF(AND(I71&gt;=90,J71&lt;D71/2),"Riesgo alto",IF(I71&gt;=60,"Revisar","Saludable"))))</f>
        <v/>
      </c>
      <c r="P71" s="2" t="str">
        <f t="shared" ref="P71:P102" si="20">IF(O71="","",IF(O71="Crítico","Promocionar/liquidar y reducir recompra",IF(O71="Riesgo alto","Revisar compra, precio y exhibición",IF(O71="Revisar","Monitorear rotación y margen","Mantener disponibilidad"))))</f>
        <v/>
      </c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1"/>
      <c r="B72" s="1"/>
      <c r="C72" s="1"/>
      <c r="D72" s="5"/>
      <c r="E72" s="4"/>
      <c r="F72" s="4"/>
      <c r="G72" s="3" t="str">
        <f t="shared" si="14"/>
        <v/>
      </c>
      <c r="H72" s="3" t="str">
        <f t="shared" si="15"/>
        <v/>
      </c>
      <c r="I72" s="5"/>
      <c r="J72" s="5"/>
      <c r="K72" s="3" t="str">
        <f>IF($B72="","",IFERROR($H72/SUM($H$7:$H$106)*'03_Costos_Mensuales'!$D$28,0))</f>
        <v/>
      </c>
      <c r="L72" s="3" t="str">
        <f t="shared" si="16"/>
        <v/>
      </c>
      <c r="M72" s="3" t="str">
        <f t="shared" si="17"/>
        <v/>
      </c>
      <c r="N72" s="3" t="str">
        <f t="shared" si="18"/>
        <v/>
      </c>
      <c r="O72" s="2" t="str">
        <f t="shared" si="19"/>
        <v/>
      </c>
      <c r="P72" s="2" t="str">
        <f t="shared" si="20"/>
        <v/>
      </c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1"/>
      <c r="B73" s="1"/>
      <c r="C73" s="1"/>
      <c r="D73" s="5"/>
      <c r="E73" s="4"/>
      <c r="F73" s="4"/>
      <c r="G73" s="3" t="str">
        <f t="shared" si="14"/>
        <v/>
      </c>
      <c r="H73" s="3" t="str">
        <f t="shared" si="15"/>
        <v/>
      </c>
      <c r="I73" s="5"/>
      <c r="J73" s="5"/>
      <c r="K73" s="3" t="str">
        <f>IF($B73="","",IFERROR($H73/SUM($H$7:$H$106)*'03_Costos_Mensuales'!$D$28,0))</f>
        <v/>
      </c>
      <c r="L73" s="3" t="str">
        <f t="shared" si="16"/>
        <v/>
      </c>
      <c r="M73" s="3" t="str">
        <f t="shared" si="17"/>
        <v/>
      </c>
      <c r="N73" s="3" t="str">
        <f t="shared" si="18"/>
        <v/>
      </c>
      <c r="O73" s="2" t="str">
        <f t="shared" si="19"/>
        <v/>
      </c>
      <c r="P73" s="2" t="str">
        <f t="shared" si="20"/>
        <v/>
      </c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1"/>
      <c r="B74" s="1"/>
      <c r="C74" s="1"/>
      <c r="D74" s="5"/>
      <c r="E74" s="4"/>
      <c r="F74" s="4"/>
      <c r="G74" s="3" t="str">
        <f t="shared" si="14"/>
        <v/>
      </c>
      <c r="H74" s="3" t="str">
        <f t="shared" si="15"/>
        <v/>
      </c>
      <c r="I74" s="5"/>
      <c r="J74" s="5"/>
      <c r="K74" s="3" t="str">
        <f>IF($B74="","",IFERROR($H74/SUM($H$7:$H$106)*'03_Costos_Mensuales'!$D$28,0))</f>
        <v/>
      </c>
      <c r="L74" s="3" t="str">
        <f t="shared" si="16"/>
        <v/>
      </c>
      <c r="M74" s="3" t="str">
        <f t="shared" si="17"/>
        <v/>
      </c>
      <c r="N74" s="3" t="str">
        <f t="shared" si="18"/>
        <v/>
      </c>
      <c r="O74" s="2" t="str">
        <f t="shared" si="19"/>
        <v/>
      </c>
      <c r="P74" s="2" t="str">
        <f t="shared" si="20"/>
        <v/>
      </c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1"/>
      <c r="B75" s="1"/>
      <c r="C75" s="1"/>
      <c r="D75" s="5"/>
      <c r="E75" s="4"/>
      <c r="F75" s="4"/>
      <c r="G75" s="3" t="str">
        <f t="shared" si="14"/>
        <v/>
      </c>
      <c r="H75" s="3" t="str">
        <f t="shared" si="15"/>
        <v/>
      </c>
      <c r="I75" s="5"/>
      <c r="J75" s="5"/>
      <c r="K75" s="3" t="str">
        <f>IF($B75="","",IFERROR($H75/SUM($H$7:$H$106)*'03_Costos_Mensuales'!$D$28,0))</f>
        <v/>
      </c>
      <c r="L75" s="3" t="str">
        <f t="shared" si="16"/>
        <v/>
      </c>
      <c r="M75" s="3" t="str">
        <f t="shared" si="17"/>
        <v/>
      </c>
      <c r="N75" s="3" t="str">
        <f t="shared" si="18"/>
        <v/>
      </c>
      <c r="O75" s="2" t="str">
        <f t="shared" si="19"/>
        <v/>
      </c>
      <c r="P75" s="2" t="str">
        <f t="shared" si="20"/>
        <v/>
      </c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1"/>
      <c r="B76" s="1"/>
      <c r="C76" s="1"/>
      <c r="D76" s="5"/>
      <c r="E76" s="4"/>
      <c r="F76" s="4"/>
      <c r="G76" s="3" t="str">
        <f t="shared" si="14"/>
        <v/>
      </c>
      <c r="H76" s="3" t="str">
        <f t="shared" si="15"/>
        <v/>
      </c>
      <c r="I76" s="5"/>
      <c r="J76" s="5"/>
      <c r="K76" s="3" t="str">
        <f>IF($B76="","",IFERROR($H76/SUM($H$7:$H$106)*'03_Costos_Mensuales'!$D$28,0))</f>
        <v/>
      </c>
      <c r="L76" s="3" t="str">
        <f t="shared" si="16"/>
        <v/>
      </c>
      <c r="M76" s="3" t="str">
        <f t="shared" si="17"/>
        <v/>
      </c>
      <c r="N76" s="3" t="str">
        <f t="shared" si="18"/>
        <v/>
      </c>
      <c r="O76" s="2" t="str">
        <f t="shared" si="19"/>
        <v/>
      </c>
      <c r="P76" s="2" t="str">
        <f t="shared" si="20"/>
        <v/>
      </c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1"/>
      <c r="B77" s="1"/>
      <c r="C77" s="1"/>
      <c r="D77" s="5"/>
      <c r="E77" s="4"/>
      <c r="F77" s="4"/>
      <c r="G77" s="3" t="str">
        <f t="shared" si="14"/>
        <v/>
      </c>
      <c r="H77" s="3" t="str">
        <f t="shared" si="15"/>
        <v/>
      </c>
      <c r="I77" s="5"/>
      <c r="J77" s="5"/>
      <c r="K77" s="3" t="str">
        <f>IF($B77="","",IFERROR($H77/SUM($H$7:$H$106)*'03_Costos_Mensuales'!$D$28,0))</f>
        <v/>
      </c>
      <c r="L77" s="3" t="str">
        <f t="shared" si="16"/>
        <v/>
      </c>
      <c r="M77" s="3" t="str">
        <f t="shared" si="17"/>
        <v/>
      </c>
      <c r="N77" s="3" t="str">
        <f t="shared" si="18"/>
        <v/>
      </c>
      <c r="O77" s="2" t="str">
        <f t="shared" si="19"/>
        <v/>
      </c>
      <c r="P77" s="2" t="str">
        <f t="shared" si="20"/>
        <v/>
      </c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1"/>
      <c r="B78" s="1"/>
      <c r="C78" s="1"/>
      <c r="D78" s="5"/>
      <c r="E78" s="4"/>
      <c r="F78" s="4"/>
      <c r="G78" s="3" t="str">
        <f t="shared" si="14"/>
        <v/>
      </c>
      <c r="H78" s="3" t="str">
        <f t="shared" si="15"/>
        <v/>
      </c>
      <c r="I78" s="5"/>
      <c r="J78" s="5"/>
      <c r="K78" s="3" t="str">
        <f>IF($B78="","",IFERROR($H78/SUM($H$7:$H$106)*'03_Costos_Mensuales'!$D$28,0))</f>
        <v/>
      </c>
      <c r="L78" s="3" t="str">
        <f t="shared" si="16"/>
        <v/>
      </c>
      <c r="M78" s="3" t="str">
        <f t="shared" si="17"/>
        <v/>
      </c>
      <c r="N78" s="3" t="str">
        <f t="shared" si="18"/>
        <v/>
      </c>
      <c r="O78" s="2" t="str">
        <f t="shared" si="19"/>
        <v/>
      </c>
      <c r="P78" s="2" t="str">
        <f t="shared" si="20"/>
        <v/>
      </c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1"/>
      <c r="B79" s="1"/>
      <c r="C79" s="1"/>
      <c r="D79" s="5"/>
      <c r="E79" s="4"/>
      <c r="F79" s="4"/>
      <c r="G79" s="3" t="str">
        <f t="shared" si="14"/>
        <v/>
      </c>
      <c r="H79" s="3" t="str">
        <f t="shared" si="15"/>
        <v/>
      </c>
      <c r="I79" s="5"/>
      <c r="J79" s="5"/>
      <c r="K79" s="3" t="str">
        <f>IF($B79="","",IFERROR($H79/SUM($H$7:$H$106)*'03_Costos_Mensuales'!$D$28,0))</f>
        <v/>
      </c>
      <c r="L79" s="3" t="str">
        <f t="shared" si="16"/>
        <v/>
      </c>
      <c r="M79" s="3" t="str">
        <f t="shared" si="17"/>
        <v/>
      </c>
      <c r="N79" s="3" t="str">
        <f t="shared" si="18"/>
        <v/>
      </c>
      <c r="O79" s="2" t="str">
        <f t="shared" si="19"/>
        <v/>
      </c>
      <c r="P79" s="2" t="str">
        <f t="shared" si="20"/>
        <v/>
      </c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1"/>
      <c r="B80" s="1"/>
      <c r="C80" s="1"/>
      <c r="D80" s="5"/>
      <c r="E80" s="4"/>
      <c r="F80" s="4"/>
      <c r="G80" s="3" t="str">
        <f t="shared" si="14"/>
        <v/>
      </c>
      <c r="H80" s="3" t="str">
        <f t="shared" si="15"/>
        <v/>
      </c>
      <c r="I80" s="5"/>
      <c r="J80" s="5"/>
      <c r="K80" s="3" t="str">
        <f>IF($B80="","",IFERROR($H80/SUM($H$7:$H$106)*'03_Costos_Mensuales'!$D$28,0))</f>
        <v/>
      </c>
      <c r="L80" s="3" t="str">
        <f t="shared" si="16"/>
        <v/>
      </c>
      <c r="M80" s="3" t="str">
        <f t="shared" si="17"/>
        <v/>
      </c>
      <c r="N80" s="3" t="str">
        <f t="shared" si="18"/>
        <v/>
      </c>
      <c r="O80" s="2" t="str">
        <f t="shared" si="19"/>
        <v/>
      </c>
      <c r="P80" s="2" t="str">
        <f t="shared" si="20"/>
        <v/>
      </c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1"/>
      <c r="B81" s="1"/>
      <c r="C81" s="1"/>
      <c r="D81" s="5"/>
      <c r="E81" s="4"/>
      <c r="F81" s="4"/>
      <c r="G81" s="3" t="str">
        <f t="shared" si="14"/>
        <v/>
      </c>
      <c r="H81" s="3" t="str">
        <f t="shared" si="15"/>
        <v/>
      </c>
      <c r="I81" s="5"/>
      <c r="J81" s="5"/>
      <c r="K81" s="3" t="str">
        <f>IF($B81="","",IFERROR($H81/SUM($H$7:$H$106)*'03_Costos_Mensuales'!$D$28,0))</f>
        <v/>
      </c>
      <c r="L81" s="3" t="str">
        <f t="shared" si="16"/>
        <v/>
      </c>
      <c r="M81" s="3" t="str">
        <f t="shared" si="17"/>
        <v/>
      </c>
      <c r="N81" s="3" t="str">
        <f t="shared" si="18"/>
        <v/>
      </c>
      <c r="O81" s="2" t="str">
        <f t="shared" si="19"/>
        <v/>
      </c>
      <c r="P81" s="2" t="str">
        <f t="shared" si="20"/>
        <v/>
      </c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1"/>
      <c r="B82" s="1"/>
      <c r="C82" s="1"/>
      <c r="D82" s="5"/>
      <c r="E82" s="4"/>
      <c r="F82" s="4"/>
      <c r="G82" s="3" t="str">
        <f t="shared" si="14"/>
        <v/>
      </c>
      <c r="H82" s="3" t="str">
        <f t="shared" si="15"/>
        <v/>
      </c>
      <c r="I82" s="5"/>
      <c r="J82" s="5"/>
      <c r="K82" s="3" t="str">
        <f>IF($B82="","",IFERROR($H82/SUM($H$7:$H$106)*'03_Costos_Mensuales'!$D$28,0))</f>
        <v/>
      </c>
      <c r="L82" s="3" t="str">
        <f t="shared" si="16"/>
        <v/>
      </c>
      <c r="M82" s="3" t="str">
        <f t="shared" si="17"/>
        <v/>
      </c>
      <c r="N82" s="3" t="str">
        <f t="shared" si="18"/>
        <v/>
      </c>
      <c r="O82" s="2" t="str">
        <f t="shared" si="19"/>
        <v/>
      </c>
      <c r="P82" s="2" t="str">
        <f t="shared" si="20"/>
        <v/>
      </c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1"/>
      <c r="B83" s="1"/>
      <c r="C83" s="1"/>
      <c r="D83" s="5"/>
      <c r="E83" s="4"/>
      <c r="F83" s="4"/>
      <c r="G83" s="3" t="str">
        <f t="shared" si="14"/>
        <v/>
      </c>
      <c r="H83" s="3" t="str">
        <f t="shared" si="15"/>
        <v/>
      </c>
      <c r="I83" s="5"/>
      <c r="J83" s="5"/>
      <c r="K83" s="3" t="str">
        <f>IF($B83="","",IFERROR($H83/SUM($H$7:$H$106)*'03_Costos_Mensuales'!$D$28,0))</f>
        <v/>
      </c>
      <c r="L83" s="3" t="str">
        <f t="shared" si="16"/>
        <v/>
      </c>
      <c r="M83" s="3" t="str">
        <f t="shared" si="17"/>
        <v/>
      </c>
      <c r="N83" s="3" t="str">
        <f t="shared" si="18"/>
        <v/>
      </c>
      <c r="O83" s="2" t="str">
        <f t="shared" si="19"/>
        <v/>
      </c>
      <c r="P83" s="2" t="str">
        <f t="shared" si="20"/>
        <v/>
      </c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1"/>
      <c r="B84" s="1"/>
      <c r="C84" s="1"/>
      <c r="D84" s="5"/>
      <c r="E84" s="4"/>
      <c r="F84" s="4"/>
      <c r="G84" s="3" t="str">
        <f t="shared" si="14"/>
        <v/>
      </c>
      <c r="H84" s="3" t="str">
        <f t="shared" si="15"/>
        <v/>
      </c>
      <c r="I84" s="5"/>
      <c r="J84" s="5"/>
      <c r="K84" s="3" t="str">
        <f>IF($B84="","",IFERROR($H84/SUM($H$7:$H$106)*'03_Costos_Mensuales'!$D$28,0))</f>
        <v/>
      </c>
      <c r="L84" s="3" t="str">
        <f t="shared" si="16"/>
        <v/>
      </c>
      <c r="M84" s="3" t="str">
        <f t="shared" si="17"/>
        <v/>
      </c>
      <c r="N84" s="3" t="str">
        <f t="shared" si="18"/>
        <v/>
      </c>
      <c r="O84" s="2" t="str">
        <f t="shared" si="19"/>
        <v/>
      </c>
      <c r="P84" s="2" t="str">
        <f t="shared" si="20"/>
        <v/>
      </c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1"/>
      <c r="B85" s="1"/>
      <c r="C85" s="1"/>
      <c r="D85" s="5"/>
      <c r="E85" s="4"/>
      <c r="F85" s="4"/>
      <c r="G85" s="3" t="str">
        <f t="shared" si="14"/>
        <v/>
      </c>
      <c r="H85" s="3" t="str">
        <f t="shared" si="15"/>
        <v/>
      </c>
      <c r="I85" s="5"/>
      <c r="J85" s="5"/>
      <c r="K85" s="3" t="str">
        <f>IF($B85="","",IFERROR($H85/SUM($H$7:$H$106)*'03_Costos_Mensuales'!$D$28,0))</f>
        <v/>
      </c>
      <c r="L85" s="3" t="str">
        <f t="shared" si="16"/>
        <v/>
      </c>
      <c r="M85" s="3" t="str">
        <f t="shared" si="17"/>
        <v/>
      </c>
      <c r="N85" s="3" t="str">
        <f t="shared" si="18"/>
        <v/>
      </c>
      <c r="O85" s="2" t="str">
        <f t="shared" si="19"/>
        <v/>
      </c>
      <c r="P85" s="2" t="str">
        <f t="shared" si="20"/>
        <v/>
      </c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1"/>
      <c r="B86" s="1"/>
      <c r="C86" s="1"/>
      <c r="D86" s="5"/>
      <c r="E86" s="4"/>
      <c r="F86" s="4"/>
      <c r="G86" s="3" t="str">
        <f t="shared" si="14"/>
        <v/>
      </c>
      <c r="H86" s="3" t="str">
        <f t="shared" si="15"/>
        <v/>
      </c>
      <c r="I86" s="5"/>
      <c r="J86" s="5"/>
      <c r="K86" s="3" t="str">
        <f>IF($B86="","",IFERROR($H86/SUM($H$7:$H$106)*'03_Costos_Mensuales'!$D$28,0))</f>
        <v/>
      </c>
      <c r="L86" s="3" t="str">
        <f t="shared" si="16"/>
        <v/>
      </c>
      <c r="M86" s="3" t="str">
        <f t="shared" si="17"/>
        <v/>
      </c>
      <c r="N86" s="3" t="str">
        <f t="shared" si="18"/>
        <v/>
      </c>
      <c r="O86" s="2" t="str">
        <f t="shared" si="19"/>
        <v/>
      </c>
      <c r="P86" s="2" t="str">
        <f t="shared" si="20"/>
        <v/>
      </c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1"/>
      <c r="B87" s="1"/>
      <c r="C87" s="1"/>
      <c r="D87" s="5"/>
      <c r="E87" s="4"/>
      <c r="F87" s="4"/>
      <c r="G87" s="3" t="str">
        <f t="shared" si="14"/>
        <v/>
      </c>
      <c r="H87" s="3" t="str">
        <f t="shared" si="15"/>
        <v/>
      </c>
      <c r="I87" s="5"/>
      <c r="J87" s="5"/>
      <c r="K87" s="3" t="str">
        <f>IF($B87="","",IFERROR($H87/SUM($H$7:$H$106)*'03_Costos_Mensuales'!$D$28,0))</f>
        <v/>
      </c>
      <c r="L87" s="3" t="str">
        <f t="shared" si="16"/>
        <v/>
      </c>
      <c r="M87" s="3" t="str">
        <f t="shared" si="17"/>
        <v/>
      </c>
      <c r="N87" s="3" t="str">
        <f t="shared" si="18"/>
        <v/>
      </c>
      <c r="O87" s="2" t="str">
        <f t="shared" si="19"/>
        <v/>
      </c>
      <c r="P87" s="2" t="str">
        <f t="shared" si="20"/>
        <v/>
      </c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1"/>
      <c r="B88" s="1"/>
      <c r="C88" s="1"/>
      <c r="D88" s="5"/>
      <c r="E88" s="4"/>
      <c r="F88" s="4"/>
      <c r="G88" s="3" t="str">
        <f t="shared" si="14"/>
        <v/>
      </c>
      <c r="H88" s="3" t="str">
        <f t="shared" si="15"/>
        <v/>
      </c>
      <c r="I88" s="5"/>
      <c r="J88" s="5"/>
      <c r="K88" s="3" t="str">
        <f>IF($B88="","",IFERROR($H88/SUM($H$7:$H$106)*'03_Costos_Mensuales'!$D$28,0))</f>
        <v/>
      </c>
      <c r="L88" s="3" t="str">
        <f t="shared" si="16"/>
        <v/>
      </c>
      <c r="M88" s="3" t="str">
        <f t="shared" si="17"/>
        <v/>
      </c>
      <c r="N88" s="3" t="str">
        <f t="shared" si="18"/>
        <v/>
      </c>
      <c r="O88" s="2" t="str">
        <f t="shared" si="19"/>
        <v/>
      </c>
      <c r="P88" s="2" t="str">
        <f t="shared" si="20"/>
        <v/>
      </c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1"/>
      <c r="B89" s="1"/>
      <c r="C89" s="1"/>
      <c r="D89" s="5"/>
      <c r="E89" s="4"/>
      <c r="F89" s="4"/>
      <c r="G89" s="3" t="str">
        <f t="shared" si="14"/>
        <v/>
      </c>
      <c r="H89" s="3" t="str">
        <f t="shared" si="15"/>
        <v/>
      </c>
      <c r="I89" s="5"/>
      <c r="J89" s="5"/>
      <c r="K89" s="3" t="str">
        <f>IF($B89="","",IFERROR($H89/SUM($H$7:$H$106)*'03_Costos_Mensuales'!$D$28,0))</f>
        <v/>
      </c>
      <c r="L89" s="3" t="str">
        <f t="shared" si="16"/>
        <v/>
      </c>
      <c r="M89" s="3" t="str">
        <f t="shared" si="17"/>
        <v/>
      </c>
      <c r="N89" s="3" t="str">
        <f t="shared" si="18"/>
        <v/>
      </c>
      <c r="O89" s="2" t="str">
        <f t="shared" si="19"/>
        <v/>
      </c>
      <c r="P89" s="2" t="str">
        <f t="shared" si="20"/>
        <v/>
      </c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1"/>
      <c r="B90" s="1"/>
      <c r="C90" s="1"/>
      <c r="D90" s="5"/>
      <c r="E90" s="4"/>
      <c r="F90" s="4"/>
      <c r="G90" s="3" t="str">
        <f t="shared" si="14"/>
        <v/>
      </c>
      <c r="H90" s="3" t="str">
        <f t="shared" si="15"/>
        <v/>
      </c>
      <c r="I90" s="5"/>
      <c r="J90" s="5"/>
      <c r="K90" s="3" t="str">
        <f>IF($B90="","",IFERROR($H90/SUM($H$7:$H$106)*'03_Costos_Mensuales'!$D$28,0))</f>
        <v/>
      </c>
      <c r="L90" s="3" t="str">
        <f t="shared" si="16"/>
        <v/>
      </c>
      <c r="M90" s="3" t="str">
        <f t="shared" si="17"/>
        <v/>
      </c>
      <c r="N90" s="3" t="str">
        <f t="shared" si="18"/>
        <v/>
      </c>
      <c r="O90" s="2" t="str">
        <f t="shared" si="19"/>
        <v/>
      </c>
      <c r="P90" s="2" t="str">
        <f t="shared" si="20"/>
        <v/>
      </c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1"/>
      <c r="B91" s="1"/>
      <c r="C91" s="1"/>
      <c r="D91" s="5"/>
      <c r="E91" s="4"/>
      <c r="F91" s="4"/>
      <c r="G91" s="3" t="str">
        <f t="shared" si="14"/>
        <v/>
      </c>
      <c r="H91" s="3" t="str">
        <f t="shared" si="15"/>
        <v/>
      </c>
      <c r="I91" s="5"/>
      <c r="J91" s="5"/>
      <c r="K91" s="3" t="str">
        <f>IF($B91="","",IFERROR($H91/SUM($H$7:$H$106)*'03_Costos_Mensuales'!$D$28,0))</f>
        <v/>
      </c>
      <c r="L91" s="3" t="str">
        <f t="shared" si="16"/>
        <v/>
      </c>
      <c r="M91" s="3" t="str">
        <f t="shared" si="17"/>
        <v/>
      </c>
      <c r="N91" s="3" t="str">
        <f t="shared" si="18"/>
        <v/>
      </c>
      <c r="O91" s="2" t="str">
        <f t="shared" si="19"/>
        <v/>
      </c>
      <c r="P91" s="2" t="str">
        <f t="shared" si="20"/>
        <v/>
      </c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1"/>
      <c r="B92" s="1"/>
      <c r="C92" s="1"/>
      <c r="D92" s="5"/>
      <c r="E92" s="4"/>
      <c r="F92" s="4"/>
      <c r="G92" s="3" t="str">
        <f t="shared" si="14"/>
        <v/>
      </c>
      <c r="H92" s="3" t="str">
        <f t="shared" si="15"/>
        <v/>
      </c>
      <c r="I92" s="5"/>
      <c r="J92" s="5"/>
      <c r="K92" s="3" t="str">
        <f>IF($B92="","",IFERROR($H92/SUM($H$7:$H$106)*'03_Costos_Mensuales'!$D$28,0))</f>
        <v/>
      </c>
      <c r="L92" s="3" t="str">
        <f t="shared" si="16"/>
        <v/>
      </c>
      <c r="M92" s="3" t="str">
        <f t="shared" si="17"/>
        <v/>
      </c>
      <c r="N92" s="3" t="str">
        <f t="shared" si="18"/>
        <v/>
      </c>
      <c r="O92" s="2" t="str">
        <f t="shared" si="19"/>
        <v/>
      </c>
      <c r="P92" s="2" t="str">
        <f t="shared" si="20"/>
        <v/>
      </c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1"/>
      <c r="B93" s="1"/>
      <c r="C93" s="1"/>
      <c r="D93" s="5"/>
      <c r="E93" s="4"/>
      <c r="F93" s="4"/>
      <c r="G93" s="3" t="str">
        <f t="shared" si="14"/>
        <v/>
      </c>
      <c r="H93" s="3" t="str">
        <f t="shared" si="15"/>
        <v/>
      </c>
      <c r="I93" s="5"/>
      <c r="J93" s="5"/>
      <c r="K93" s="3" t="str">
        <f>IF($B93="","",IFERROR($H93/SUM($H$7:$H$106)*'03_Costos_Mensuales'!$D$28,0))</f>
        <v/>
      </c>
      <c r="L93" s="3" t="str">
        <f t="shared" si="16"/>
        <v/>
      </c>
      <c r="M93" s="3" t="str">
        <f t="shared" si="17"/>
        <v/>
      </c>
      <c r="N93" s="3" t="str">
        <f t="shared" si="18"/>
        <v/>
      </c>
      <c r="O93" s="2" t="str">
        <f t="shared" si="19"/>
        <v/>
      </c>
      <c r="P93" s="2" t="str">
        <f t="shared" si="20"/>
        <v/>
      </c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1"/>
      <c r="B94" s="1"/>
      <c r="C94" s="1"/>
      <c r="D94" s="5"/>
      <c r="E94" s="4"/>
      <c r="F94" s="4"/>
      <c r="G94" s="3" t="str">
        <f t="shared" si="14"/>
        <v/>
      </c>
      <c r="H94" s="3" t="str">
        <f t="shared" si="15"/>
        <v/>
      </c>
      <c r="I94" s="5"/>
      <c r="J94" s="5"/>
      <c r="K94" s="3" t="str">
        <f>IF($B94="","",IFERROR($H94/SUM($H$7:$H$106)*'03_Costos_Mensuales'!$D$28,0))</f>
        <v/>
      </c>
      <c r="L94" s="3" t="str">
        <f t="shared" si="16"/>
        <v/>
      </c>
      <c r="M94" s="3" t="str">
        <f t="shared" si="17"/>
        <v/>
      </c>
      <c r="N94" s="3" t="str">
        <f t="shared" si="18"/>
        <v/>
      </c>
      <c r="O94" s="2" t="str">
        <f t="shared" si="19"/>
        <v/>
      </c>
      <c r="P94" s="2" t="str">
        <f t="shared" si="20"/>
        <v/>
      </c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1"/>
      <c r="B95" s="1"/>
      <c r="C95" s="1"/>
      <c r="D95" s="5"/>
      <c r="E95" s="4"/>
      <c r="F95" s="4"/>
      <c r="G95" s="3" t="str">
        <f t="shared" si="14"/>
        <v/>
      </c>
      <c r="H95" s="3" t="str">
        <f t="shared" si="15"/>
        <v/>
      </c>
      <c r="I95" s="5"/>
      <c r="J95" s="5"/>
      <c r="K95" s="3" t="str">
        <f>IF($B95="","",IFERROR($H95/SUM($H$7:$H$106)*'03_Costos_Mensuales'!$D$28,0))</f>
        <v/>
      </c>
      <c r="L95" s="3" t="str">
        <f t="shared" si="16"/>
        <v/>
      </c>
      <c r="M95" s="3" t="str">
        <f t="shared" si="17"/>
        <v/>
      </c>
      <c r="N95" s="3" t="str">
        <f t="shared" si="18"/>
        <v/>
      </c>
      <c r="O95" s="2" t="str">
        <f t="shared" si="19"/>
        <v/>
      </c>
      <c r="P95" s="2" t="str">
        <f t="shared" si="20"/>
        <v/>
      </c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1"/>
      <c r="B96" s="1"/>
      <c r="C96" s="1"/>
      <c r="D96" s="5"/>
      <c r="E96" s="4"/>
      <c r="F96" s="4"/>
      <c r="G96" s="3" t="str">
        <f t="shared" si="14"/>
        <v/>
      </c>
      <c r="H96" s="3" t="str">
        <f t="shared" si="15"/>
        <v/>
      </c>
      <c r="I96" s="5"/>
      <c r="J96" s="5"/>
      <c r="K96" s="3" t="str">
        <f>IF($B96="","",IFERROR($H96/SUM($H$7:$H$106)*'03_Costos_Mensuales'!$D$28,0))</f>
        <v/>
      </c>
      <c r="L96" s="3" t="str">
        <f t="shared" si="16"/>
        <v/>
      </c>
      <c r="M96" s="3" t="str">
        <f t="shared" si="17"/>
        <v/>
      </c>
      <c r="N96" s="3" t="str">
        <f t="shared" si="18"/>
        <v/>
      </c>
      <c r="O96" s="2" t="str">
        <f t="shared" si="19"/>
        <v/>
      </c>
      <c r="P96" s="2" t="str">
        <f t="shared" si="20"/>
        <v/>
      </c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1"/>
      <c r="B97" s="1"/>
      <c r="C97" s="1"/>
      <c r="D97" s="5"/>
      <c r="E97" s="4"/>
      <c r="F97" s="4"/>
      <c r="G97" s="3" t="str">
        <f t="shared" si="14"/>
        <v/>
      </c>
      <c r="H97" s="3" t="str">
        <f t="shared" si="15"/>
        <v/>
      </c>
      <c r="I97" s="5"/>
      <c r="J97" s="5"/>
      <c r="K97" s="3" t="str">
        <f>IF($B97="","",IFERROR($H97/SUM($H$7:$H$106)*'03_Costos_Mensuales'!$D$28,0))</f>
        <v/>
      </c>
      <c r="L97" s="3" t="str">
        <f t="shared" si="16"/>
        <v/>
      </c>
      <c r="M97" s="3" t="str">
        <f t="shared" si="17"/>
        <v/>
      </c>
      <c r="N97" s="3" t="str">
        <f t="shared" si="18"/>
        <v/>
      </c>
      <c r="O97" s="2" t="str">
        <f t="shared" si="19"/>
        <v/>
      </c>
      <c r="P97" s="2" t="str">
        <f t="shared" si="20"/>
        <v/>
      </c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1"/>
      <c r="B98" s="1"/>
      <c r="C98" s="1"/>
      <c r="D98" s="5"/>
      <c r="E98" s="4"/>
      <c r="F98" s="4"/>
      <c r="G98" s="3" t="str">
        <f t="shared" si="14"/>
        <v/>
      </c>
      <c r="H98" s="3" t="str">
        <f t="shared" si="15"/>
        <v/>
      </c>
      <c r="I98" s="5"/>
      <c r="J98" s="5"/>
      <c r="K98" s="3" t="str">
        <f>IF($B98="","",IFERROR($H98/SUM($H$7:$H$106)*'03_Costos_Mensuales'!$D$28,0))</f>
        <v/>
      </c>
      <c r="L98" s="3" t="str">
        <f t="shared" si="16"/>
        <v/>
      </c>
      <c r="M98" s="3" t="str">
        <f t="shared" si="17"/>
        <v/>
      </c>
      <c r="N98" s="3" t="str">
        <f t="shared" si="18"/>
        <v/>
      </c>
      <c r="O98" s="2" t="str">
        <f t="shared" si="19"/>
        <v/>
      </c>
      <c r="P98" s="2" t="str">
        <f t="shared" si="20"/>
        <v/>
      </c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1"/>
      <c r="B99" s="1"/>
      <c r="C99" s="1"/>
      <c r="D99" s="5"/>
      <c r="E99" s="4"/>
      <c r="F99" s="4"/>
      <c r="G99" s="3" t="str">
        <f t="shared" si="14"/>
        <v/>
      </c>
      <c r="H99" s="3" t="str">
        <f t="shared" si="15"/>
        <v/>
      </c>
      <c r="I99" s="5"/>
      <c r="J99" s="5"/>
      <c r="K99" s="3" t="str">
        <f>IF($B99="","",IFERROR($H99/SUM($H$7:$H$106)*'03_Costos_Mensuales'!$D$28,0))</f>
        <v/>
      </c>
      <c r="L99" s="3" t="str">
        <f t="shared" si="16"/>
        <v/>
      </c>
      <c r="M99" s="3" t="str">
        <f t="shared" si="17"/>
        <v/>
      </c>
      <c r="N99" s="3" t="str">
        <f t="shared" si="18"/>
        <v/>
      </c>
      <c r="O99" s="2" t="str">
        <f t="shared" si="19"/>
        <v/>
      </c>
      <c r="P99" s="2" t="str">
        <f t="shared" si="20"/>
        <v/>
      </c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1"/>
      <c r="B100" s="1"/>
      <c r="C100" s="1"/>
      <c r="D100" s="5"/>
      <c r="E100" s="4"/>
      <c r="F100" s="4"/>
      <c r="G100" s="3" t="str">
        <f t="shared" si="14"/>
        <v/>
      </c>
      <c r="H100" s="3" t="str">
        <f t="shared" si="15"/>
        <v/>
      </c>
      <c r="I100" s="5"/>
      <c r="J100" s="5"/>
      <c r="K100" s="3" t="str">
        <f>IF($B100="","",IFERROR($H100/SUM($H$7:$H$106)*'03_Costos_Mensuales'!$D$28,0))</f>
        <v/>
      </c>
      <c r="L100" s="3" t="str">
        <f t="shared" si="16"/>
        <v/>
      </c>
      <c r="M100" s="3" t="str">
        <f t="shared" si="17"/>
        <v/>
      </c>
      <c r="N100" s="3" t="str">
        <f t="shared" si="18"/>
        <v/>
      </c>
      <c r="O100" s="2" t="str">
        <f t="shared" si="19"/>
        <v/>
      </c>
      <c r="P100" s="2" t="str">
        <f t="shared" si="20"/>
        <v/>
      </c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1"/>
      <c r="B101" s="1"/>
      <c r="C101" s="1"/>
      <c r="D101" s="5"/>
      <c r="E101" s="4"/>
      <c r="F101" s="4"/>
      <c r="G101" s="3" t="str">
        <f t="shared" si="14"/>
        <v/>
      </c>
      <c r="H101" s="3" t="str">
        <f t="shared" si="15"/>
        <v/>
      </c>
      <c r="I101" s="5"/>
      <c r="J101" s="5"/>
      <c r="K101" s="3" t="str">
        <f>IF($B101="","",IFERROR($H101/SUM($H$7:$H$106)*'03_Costos_Mensuales'!$D$28,0))</f>
        <v/>
      </c>
      <c r="L101" s="3" t="str">
        <f t="shared" si="16"/>
        <v/>
      </c>
      <c r="M101" s="3" t="str">
        <f t="shared" si="17"/>
        <v/>
      </c>
      <c r="N101" s="3" t="str">
        <f t="shared" si="18"/>
        <v/>
      </c>
      <c r="O101" s="2" t="str">
        <f t="shared" si="19"/>
        <v/>
      </c>
      <c r="P101" s="2" t="str">
        <f t="shared" si="20"/>
        <v/>
      </c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1"/>
      <c r="B102" s="1"/>
      <c r="C102" s="1"/>
      <c r="D102" s="5"/>
      <c r="E102" s="4"/>
      <c r="F102" s="4"/>
      <c r="G102" s="3" t="str">
        <f t="shared" si="14"/>
        <v/>
      </c>
      <c r="H102" s="3" t="str">
        <f t="shared" si="15"/>
        <v/>
      </c>
      <c r="I102" s="5"/>
      <c r="J102" s="5"/>
      <c r="K102" s="3" t="str">
        <f>IF($B102="","",IFERROR($H102/SUM($H$7:$H$106)*'03_Costos_Mensuales'!$D$28,0))</f>
        <v/>
      </c>
      <c r="L102" s="3" t="str">
        <f t="shared" si="16"/>
        <v/>
      </c>
      <c r="M102" s="3" t="str">
        <f t="shared" si="17"/>
        <v/>
      </c>
      <c r="N102" s="3" t="str">
        <f t="shared" si="18"/>
        <v/>
      </c>
      <c r="O102" s="2" t="str">
        <f t="shared" si="19"/>
        <v/>
      </c>
      <c r="P102" s="2" t="str">
        <f t="shared" si="20"/>
        <v/>
      </c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1"/>
      <c r="B103" s="1"/>
      <c r="C103" s="1"/>
      <c r="D103" s="5"/>
      <c r="E103" s="4"/>
      <c r="F103" s="4"/>
      <c r="G103" s="3" t="str">
        <f t="shared" ref="G103:G134" si="21">IF(OR(D103="",E103="",F103=""),"",F103-E103)</f>
        <v/>
      </c>
      <c r="H103" s="3" t="str">
        <f t="shared" si="15"/>
        <v/>
      </c>
      <c r="I103" s="5"/>
      <c r="J103" s="5"/>
      <c r="K103" s="3" t="str">
        <f>IF($B103="","",IFERROR($H103/SUM($H$7:$H$106)*'03_Costos_Mensuales'!$D$28,0))</f>
        <v/>
      </c>
      <c r="L103" s="3" t="str">
        <f t="shared" si="16"/>
        <v/>
      </c>
      <c r="M103" s="3" t="str">
        <f t="shared" si="17"/>
        <v/>
      </c>
      <c r="N103" s="3" t="str">
        <f t="shared" si="18"/>
        <v/>
      </c>
      <c r="O103" s="2" t="str">
        <f t="shared" ref="O103:O134" si="22">IF(B103="","",IF(AND(I103&gt;=90,M103&gt;N103*0.1),"Crítico",IF(AND(I103&gt;=90,J103&lt;D103/2),"Riesgo alto",IF(I103&gt;=60,"Revisar","Saludable"))))</f>
        <v/>
      </c>
      <c r="P103" s="2" t="str">
        <f t="shared" ref="P103:P134" si="23">IF(O103="","",IF(O103="Crítico","Promocionar/liquidar y reducir recompra",IF(O103="Riesgo alto","Revisar compra, precio y exhibición",IF(O103="Revisar","Monitorear rotación y margen","Mantener disponibilidad"))))</f>
        <v/>
      </c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1"/>
      <c r="B104" s="1"/>
      <c r="C104" s="1"/>
      <c r="D104" s="5"/>
      <c r="E104" s="4"/>
      <c r="F104" s="4"/>
      <c r="G104" s="3" t="str">
        <f t="shared" si="21"/>
        <v/>
      </c>
      <c r="H104" s="3" t="str">
        <f t="shared" si="15"/>
        <v/>
      </c>
      <c r="I104" s="5"/>
      <c r="J104" s="5"/>
      <c r="K104" s="3" t="str">
        <f>IF($B104="","",IFERROR($H104/SUM($H$7:$H$106)*'03_Costos_Mensuales'!$D$28,0))</f>
        <v/>
      </c>
      <c r="L104" s="3" t="str">
        <f t="shared" si="16"/>
        <v/>
      </c>
      <c r="M104" s="3" t="str">
        <f t="shared" si="17"/>
        <v/>
      </c>
      <c r="N104" s="3" t="str">
        <f t="shared" si="18"/>
        <v/>
      </c>
      <c r="O104" s="2" t="str">
        <f t="shared" si="22"/>
        <v/>
      </c>
      <c r="P104" s="2" t="str">
        <f t="shared" si="23"/>
        <v/>
      </c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1"/>
      <c r="B105" s="1"/>
      <c r="C105" s="1"/>
      <c r="D105" s="5"/>
      <c r="E105" s="4"/>
      <c r="F105" s="4"/>
      <c r="G105" s="3" t="str">
        <f t="shared" si="21"/>
        <v/>
      </c>
      <c r="H105" s="3" t="str">
        <f t="shared" si="15"/>
        <v/>
      </c>
      <c r="I105" s="5"/>
      <c r="J105" s="5"/>
      <c r="K105" s="3" t="str">
        <f>IF($B105="","",IFERROR($H105/SUM($H$7:$H$106)*'03_Costos_Mensuales'!$D$28,0))</f>
        <v/>
      </c>
      <c r="L105" s="3" t="str">
        <f t="shared" si="16"/>
        <v/>
      </c>
      <c r="M105" s="3" t="str">
        <f t="shared" si="17"/>
        <v/>
      </c>
      <c r="N105" s="3" t="str">
        <f t="shared" si="18"/>
        <v/>
      </c>
      <c r="O105" s="2" t="str">
        <f t="shared" si="22"/>
        <v/>
      </c>
      <c r="P105" s="2" t="str">
        <f t="shared" si="23"/>
        <v/>
      </c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1"/>
      <c r="B106" s="1"/>
      <c r="C106" s="1"/>
      <c r="D106" s="5"/>
      <c r="E106" s="4"/>
      <c r="F106" s="4"/>
      <c r="G106" s="3" t="str">
        <f t="shared" si="21"/>
        <v/>
      </c>
      <c r="H106" s="3" t="str">
        <f t="shared" si="15"/>
        <v/>
      </c>
      <c r="I106" s="5"/>
      <c r="J106" s="5"/>
      <c r="K106" s="3" t="str">
        <f>IF($B106="","",IFERROR($H106/SUM($H$7:$H$106)*'03_Costos_Mensuales'!$D$28,0))</f>
        <v/>
      </c>
      <c r="L106" s="3" t="str">
        <f t="shared" si="16"/>
        <v/>
      </c>
      <c r="M106" s="3" t="str">
        <f t="shared" si="17"/>
        <v/>
      </c>
      <c r="N106" s="3" t="str">
        <f t="shared" si="18"/>
        <v/>
      </c>
      <c r="O106" s="2" t="str">
        <f t="shared" si="22"/>
        <v/>
      </c>
      <c r="P106" s="2" t="str">
        <f t="shared" si="23"/>
        <v/>
      </c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P1"/>
    <mergeCell ref="A2:P2"/>
    <mergeCell ref="A4:P4"/>
  </mergeCells>
  <conditionalFormatting sqref="O7:O106">
    <cfRule type="expression" dxfId="29" priority="1">
      <formula>O7="Saludable"</formula>
    </cfRule>
    <cfRule type="expression" dxfId="28" priority="2">
      <formula>O7="Revisar"</formula>
    </cfRule>
    <cfRule type="expression" dxfId="27" priority="3">
      <formula>O7="Riesgo alto"</formula>
    </cfRule>
    <cfRule type="expression" dxfId="26" priority="4">
      <formula>O7="Crítico"</formula>
    </cfRule>
  </conditionalFormatting>
  <dataValidations count="1">
    <dataValidation type="list" sqref="C7:C106" xr:uid="{00000000-0002-0000-0300-000000000000}">
      <formula1>"Hogar,Electrodoméstico,Frágil,Frágil / voluminoso,Voluminoso,Temporada,Temporada / alto margen"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20"/>
  <sheetViews>
    <sheetView workbookViewId="0">
      <selection activeCell="G17" sqref="G17"/>
    </sheetView>
  </sheetViews>
  <sheetFormatPr baseColWidth="10" defaultColWidth="8.796875" defaultRowHeight="13.8"/>
  <cols>
    <col min="1" max="1" width="24" style="13" customWidth="1"/>
    <col min="2" max="5" width="18" style="13" customWidth="1"/>
    <col min="6" max="8" width="28" style="13" customWidth="1"/>
    <col min="9" max="16384" width="8.796875" style="13"/>
  </cols>
  <sheetData>
    <row r="1" spans="1:26" ht="27.15" customHeight="1">
      <c r="A1" s="46" t="s">
        <v>269</v>
      </c>
      <c r="B1" s="46"/>
      <c r="C1" s="46"/>
      <c r="D1" s="46"/>
      <c r="E1" s="46"/>
      <c r="F1" s="46"/>
      <c r="G1" s="46"/>
      <c r="H1" s="46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9.2" customHeight="1">
      <c r="A2" s="34" t="s">
        <v>270</v>
      </c>
      <c r="B2" s="34"/>
      <c r="C2" s="34"/>
      <c r="D2" s="34"/>
      <c r="E2" s="34"/>
      <c r="F2" s="34"/>
      <c r="G2" s="34"/>
      <c r="H2" s="34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>
      <c r="A3" s="35"/>
      <c r="B3" s="35"/>
      <c r="C3" s="35"/>
      <c r="D3" s="35"/>
      <c r="E3" s="35"/>
      <c r="F3" s="35"/>
      <c r="G3" s="35"/>
      <c r="H3" s="35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2.35" customHeight="1">
      <c r="A4" s="36" t="s">
        <v>175</v>
      </c>
      <c r="B4" s="36"/>
      <c r="C4" s="36" t="s">
        <v>236</v>
      </c>
      <c r="D4" s="36"/>
      <c r="E4" s="36" t="s">
        <v>271</v>
      </c>
      <c r="F4" s="36"/>
      <c r="G4" s="36" t="s">
        <v>272</v>
      </c>
      <c r="H4" s="36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38"/>
      <c r="B5" s="39">
        <f>'03_Costos_Mensuales'!$D$28</f>
        <v>2607.7600000000002</v>
      </c>
      <c r="C5" s="39"/>
      <c r="D5" s="39">
        <f>SUM('04_Inventario'!H7:H106)</f>
        <v>28980</v>
      </c>
      <c r="E5" s="38"/>
      <c r="F5" s="41">
        <f>IFERROR(B5/D5,0)</f>
        <v>8.99848171152519E-2</v>
      </c>
      <c r="G5" s="38"/>
      <c r="H5" s="39">
        <f>IFERROR(B5/SUM('04_Inventario'!D7:D106),0)</f>
        <v>1.0307351778656126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7.6">
      <c r="A6" s="38" t="s">
        <v>273</v>
      </c>
      <c r="B6" s="39"/>
      <c r="C6" s="39" t="s">
        <v>274</v>
      </c>
      <c r="D6" s="39"/>
      <c r="E6" s="38" t="s">
        <v>275</v>
      </c>
      <c r="F6" s="38"/>
      <c r="G6" s="38" t="s">
        <v>114</v>
      </c>
      <c r="H6" s="38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38"/>
      <c r="B7" s="39">
        <f>SUMIF('04_Inventario'!I7:I106,"&gt;=90",'04_Inventario'!H7:H106)</f>
        <v>9402</v>
      </c>
      <c r="C7" s="39"/>
      <c r="D7" s="41">
        <f>IFERROR(B7/D5,0)</f>
        <v>0.3244306418219462</v>
      </c>
      <c r="E7" s="38"/>
      <c r="F7" s="47">
        <f>COUNTIF('04_Inventario'!O7:O106,"Crítico")</f>
        <v>4</v>
      </c>
      <c r="G7" s="38"/>
      <c r="H7" s="39">
        <f>SUM('04_Inventario'!M7:M106)</f>
        <v>6542.6160828157344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35"/>
      <c r="B8" s="35"/>
      <c r="C8" s="35"/>
      <c r="D8" s="35"/>
      <c r="E8" s="35"/>
      <c r="F8" s="35"/>
      <c r="G8" s="35"/>
      <c r="H8" s="3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35"/>
      <c r="B9" s="35"/>
      <c r="C9" s="35"/>
      <c r="D9" s="35"/>
      <c r="E9" s="35"/>
      <c r="F9" s="35"/>
      <c r="G9" s="35"/>
      <c r="H9" s="3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9.2" customHeight="1">
      <c r="A10" s="48" t="s">
        <v>276</v>
      </c>
      <c r="B10" s="48"/>
      <c r="C10" s="48"/>
      <c r="D10" s="48"/>
      <c r="E10" s="48"/>
      <c r="F10" s="48"/>
      <c r="G10" s="48"/>
      <c r="H10" s="48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35"/>
      <c r="B11" s="35"/>
      <c r="C11" s="35"/>
      <c r="D11" s="35"/>
      <c r="E11" s="35"/>
      <c r="F11" s="35"/>
      <c r="G11" s="35"/>
      <c r="H11" s="3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.35" customHeight="1">
      <c r="A12" s="36" t="s">
        <v>38</v>
      </c>
      <c r="B12" s="36" t="s">
        <v>277</v>
      </c>
      <c r="C12" s="36" t="s">
        <v>236</v>
      </c>
      <c r="D12" s="36" t="s">
        <v>106</v>
      </c>
      <c r="E12" s="36" t="s">
        <v>114</v>
      </c>
      <c r="F12" s="36" t="s">
        <v>278</v>
      </c>
      <c r="G12" s="35"/>
      <c r="H12" s="3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7.6">
      <c r="A13" s="38" t="s">
        <v>42</v>
      </c>
      <c r="B13" s="49">
        <f>COUNTIF('04_Inventario'!$O$7:$O$106,A13)</f>
        <v>4</v>
      </c>
      <c r="C13" s="39">
        <f>SUMIF('04_Inventario'!$O$7:$O$106,A13,'04_Inventario'!$H$7:$H$106)</f>
        <v>10218</v>
      </c>
      <c r="D13" s="39">
        <f>SUMIF('04_Inventario'!$O$7:$O$106,A13,'04_Inventario'!$K$7:$K$106)</f>
        <v>919.46486128364381</v>
      </c>
      <c r="E13" s="39">
        <f>SUMIF('04_Inventario'!$O$7:$O$106,A13,'04_Inventario'!$M$7:$M$106)</f>
        <v>1204.8967011732229</v>
      </c>
      <c r="F13" s="38" t="s">
        <v>279</v>
      </c>
      <c r="G13" s="35"/>
      <c r="H13" s="3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7.6">
      <c r="A14" s="38" t="s">
        <v>46</v>
      </c>
      <c r="B14" s="49">
        <f>COUNTIF('04_Inventario'!$O$7:$O$106,A14)</f>
        <v>3</v>
      </c>
      <c r="C14" s="39">
        <f>SUMIF('04_Inventario'!$O$7:$O$106,A14,'04_Inventario'!$H$7:$H$106)</f>
        <v>9360</v>
      </c>
      <c r="D14" s="39">
        <f>SUMIF('04_Inventario'!$O$7:$O$106,A14,'04_Inventario'!$K$7:$K$106)</f>
        <v>842.25788819875777</v>
      </c>
      <c r="E14" s="39">
        <f>SUMIF('04_Inventario'!$O$7:$O$106,A14,'04_Inventario'!$M$7:$M$106)</f>
        <v>2038.1561076604557</v>
      </c>
      <c r="F14" s="38" t="s">
        <v>280</v>
      </c>
      <c r="G14" s="35"/>
      <c r="H14" s="3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7.6">
      <c r="A15" s="38" t="s">
        <v>50</v>
      </c>
      <c r="B15" s="49">
        <f>COUNTIF('04_Inventario'!$O$7:$O$106,A15)</f>
        <v>1</v>
      </c>
      <c r="C15" s="39">
        <f>SUMIF('04_Inventario'!$O$7:$O$106,A15,'04_Inventario'!$H$7:$H$106)</f>
        <v>420</v>
      </c>
      <c r="D15" s="39">
        <f>SUMIF('04_Inventario'!$O$7:$O$106,A15,'04_Inventario'!$K$7:$K$106)</f>
        <v>37.793623188405803</v>
      </c>
      <c r="E15" s="39">
        <f>SUMIF('04_Inventario'!$O$7:$O$106,A15,'04_Inventario'!$M$7:$M$106)</f>
        <v>119.67980676328504</v>
      </c>
      <c r="F15" s="38" t="s">
        <v>281</v>
      </c>
      <c r="G15" s="35"/>
      <c r="H15" s="3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7.6">
      <c r="A16" s="38" t="s">
        <v>54</v>
      </c>
      <c r="B16" s="49">
        <f>COUNTIF('04_Inventario'!$O$7:$O$106,A16)</f>
        <v>4</v>
      </c>
      <c r="C16" s="39">
        <f>SUMIF('04_Inventario'!$O$7:$O$106,A16,'04_Inventario'!$H$7:$H$106)</f>
        <v>8982</v>
      </c>
      <c r="D16" s="39">
        <f>SUMIF('04_Inventario'!$O$7:$O$106,A16,'04_Inventario'!$K$7:$K$106)</f>
        <v>808.24362732919258</v>
      </c>
      <c r="E16" s="39">
        <f>SUMIF('04_Inventario'!$O$7:$O$106,A16,'04_Inventario'!$M$7:$M$106)</f>
        <v>3179.8834672187718</v>
      </c>
      <c r="F16" s="38" t="s">
        <v>282</v>
      </c>
      <c r="G16" s="35"/>
      <c r="H16" s="3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7.6">
      <c r="A17" s="38" t="s">
        <v>283</v>
      </c>
      <c r="B17" s="49">
        <f>SUM(B13:B16)</f>
        <v>12</v>
      </c>
      <c r="C17" s="39">
        <f>SUM(C13:C16)</f>
        <v>28980</v>
      </c>
      <c r="D17" s="39">
        <f>SUM(D13:D16)</f>
        <v>2607.7599999999998</v>
      </c>
      <c r="E17" s="39">
        <f>SUM(E13:E16)</f>
        <v>6542.6160828157354</v>
      </c>
      <c r="F17" s="38" t="s">
        <v>284</v>
      </c>
      <c r="G17" s="35"/>
      <c r="H17" s="3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35"/>
      <c r="B18" s="35"/>
      <c r="C18" s="35"/>
      <c r="D18" s="35"/>
      <c r="E18" s="35"/>
      <c r="F18" s="35"/>
      <c r="G18" s="35"/>
      <c r="H18" s="3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35"/>
      <c r="B19" s="35"/>
      <c r="C19" s="35"/>
      <c r="D19" s="35"/>
      <c r="E19" s="35"/>
      <c r="F19" s="35"/>
      <c r="G19" s="35"/>
      <c r="H19" s="3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9.2" customHeight="1">
      <c r="A20" s="48" t="s">
        <v>285</v>
      </c>
      <c r="B20" s="48"/>
      <c r="C20" s="48"/>
      <c r="D20" s="48"/>
      <c r="E20" s="48"/>
      <c r="F20" s="48"/>
      <c r="G20" s="48"/>
      <c r="H20" s="48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>
      <c r="A21" s="35"/>
      <c r="B21" s="35"/>
      <c r="C21" s="35"/>
      <c r="D21" s="35"/>
      <c r="E21" s="35"/>
      <c r="F21" s="35"/>
      <c r="G21" s="35"/>
      <c r="H21" s="3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2.35" customHeight="1">
      <c r="A22" s="36" t="s">
        <v>286</v>
      </c>
      <c r="B22" s="36" t="s">
        <v>287</v>
      </c>
      <c r="C22" s="50" t="s">
        <v>288</v>
      </c>
      <c r="D22" s="51"/>
      <c r="E22" s="51"/>
      <c r="F22" s="51"/>
      <c r="G22" s="51"/>
      <c r="H22" s="5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52.8">
      <c r="A23" s="43" t="s">
        <v>271</v>
      </c>
      <c r="B23" s="43" t="s">
        <v>289</v>
      </c>
      <c r="C23" s="52" t="s">
        <v>290</v>
      </c>
      <c r="D23" s="52"/>
      <c r="E23" s="52"/>
      <c r="F23" s="52"/>
      <c r="G23" s="52"/>
      <c r="H23" s="5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52.8">
      <c r="A24" s="43" t="s">
        <v>273</v>
      </c>
      <c r="B24" s="43" t="s">
        <v>291</v>
      </c>
      <c r="C24" s="52" t="s">
        <v>292</v>
      </c>
      <c r="D24" s="52"/>
      <c r="E24" s="52"/>
      <c r="F24" s="52"/>
      <c r="G24" s="52"/>
      <c r="H24" s="5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52.8">
      <c r="A25" s="43" t="s">
        <v>275</v>
      </c>
      <c r="B25" s="43" t="s">
        <v>293</v>
      </c>
      <c r="C25" s="52" t="s">
        <v>294</v>
      </c>
      <c r="D25" s="52"/>
      <c r="E25" s="52"/>
      <c r="F25" s="52"/>
      <c r="G25" s="52"/>
      <c r="H25" s="5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52.8">
      <c r="A26" s="43" t="s">
        <v>272</v>
      </c>
      <c r="B26" s="43" t="s">
        <v>295</v>
      </c>
      <c r="C26" s="52" t="s">
        <v>296</v>
      </c>
      <c r="D26" s="52"/>
      <c r="E26" s="52"/>
      <c r="F26" s="52"/>
      <c r="G26" s="52"/>
      <c r="H26" s="5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6.4">
      <c r="A27" s="43" t="s">
        <v>114</v>
      </c>
      <c r="B27" s="43" t="s">
        <v>297</v>
      </c>
      <c r="C27" s="52" t="s">
        <v>298</v>
      </c>
      <c r="D27" s="52"/>
      <c r="E27" s="52"/>
      <c r="F27" s="52"/>
      <c r="G27" s="52"/>
      <c r="H27" s="5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>
      <c r="A28" s="35"/>
      <c r="B28" s="35"/>
      <c r="C28" s="35"/>
      <c r="D28" s="35"/>
      <c r="E28" s="35"/>
      <c r="F28" s="35"/>
      <c r="G28" s="35"/>
      <c r="H28" s="3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52" t="s">
        <v>299</v>
      </c>
      <c r="B29" s="52"/>
      <c r="C29" s="52"/>
      <c r="D29" s="52"/>
      <c r="E29" s="52"/>
      <c r="F29" s="52"/>
      <c r="G29" s="52"/>
      <c r="H29" s="5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35"/>
      <c r="B30" s="35"/>
      <c r="C30" s="35"/>
      <c r="D30" s="35"/>
      <c r="E30" s="35"/>
      <c r="F30" s="35"/>
      <c r="G30" s="35"/>
      <c r="H30" s="3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35"/>
      <c r="B31" s="35"/>
      <c r="C31" s="35"/>
      <c r="D31" s="35"/>
      <c r="E31" s="35"/>
      <c r="F31" s="35"/>
      <c r="G31" s="35"/>
      <c r="H31" s="3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35"/>
      <c r="B32" s="35"/>
      <c r="C32" s="35"/>
      <c r="D32" s="35"/>
      <c r="E32" s="35"/>
      <c r="F32" s="35"/>
      <c r="G32" s="35"/>
      <c r="H32" s="3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35"/>
      <c r="B33" s="35"/>
      <c r="C33" s="35"/>
      <c r="D33" s="35"/>
      <c r="E33" s="35"/>
      <c r="F33" s="35"/>
      <c r="G33" s="35"/>
      <c r="H33" s="3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35"/>
      <c r="B34" s="35"/>
      <c r="C34" s="35"/>
      <c r="D34" s="35"/>
      <c r="E34" s="35"/>
      <c r="F34" s="35"/>
      <c r="G34" s="35"/>
      <c r="H34" s="3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35"/>
      <c r="B35" s="35"/>
      <c r="C35" s="35"/>
      <c r="D35" s="35"/>
      <c r="E35" s="35"/>
      <c r="F35" s="35"/>
      <c r="G35" s="35"/>
      <c r="H35" s="3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35"/>
      <c r="B36" s="35"/>
      <c r="C36" s="35"/>
      <c r="D36" s="35"/>
      <c r="E36" s="35"/>
      <c r="F36" s="35"/>
      <c r="G36" s="35"/>
      <c r="H36" s="3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35"/>
      <c r="B37" s="35"/>
      <c r="C37" s="35"/>
      <c r="D37" s="35"/>
      <c r="E37" s="35"/>
      <c r="F37" s="35"/>
      <c r="G37" s="35"/>
      <c r="H37" s="3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35"/>
      <c r="B38" s="35"/>
      <c r="C38" s="35"/>
      <c r="D38" s="35"/>
      <c r="E38" s="35"/>
      <c r="F38" s="35"/>
      <c r="G38" s="35"/>
      <c r="H38" s="3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35"/>
      <c r="B39" s="35"/>
      <c r="C39" s="35"/>
      <c r="D39" s="35"/>
      <c r="E39" s="35"/>
      <c r="F39" s="35"/>
      <c r="G39" s="35"/>
      <c r="H39" s="3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35"/>
      <c r="B40" s="35"/>
      <c r="C40" s="35"/>
      <c r="D40" s="35"/>
      <c r="E40" s="35"/>
      <c r="F40" s="35"/>
      <c r="G40" s="35"/>
      <c r="H40" s="3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35"/>
      <c r="B41" s="35"/>
      <c r="C41" s="35"/>
      <c r="D41" s="35"/>
      <c r="E41" s="35"/>
      <c r="F41" s="35"/>
      <c r="G41" s="35"/>
      <c r="H41" s="3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35"/>
      <c r="B42" s="35"/>
      <c r="C42" s="35"/>
      <c r="D42" s="35"/>
      <c r="E42" s="35"/>
      <c r="F42" s="35"/>
      <c r="G42" s="35"/>
      <c r="H42" s="3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35"/>
      <c r="B43" s="35"/>
      <c r="C43" s="35"/>
      <c r="D43" s="35"/>
      <c r="E43" s="35"/>
      <c r="F43" s="35"/>
      <c r="G43" s="35"/>
      <c r="H43" s="3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35"/>
      <c r="B44" s="35"/>
      <c r="C44" s="35"/>
      <c r="D44" s="35"/>
      <c r="E44" s="35"/>
      <c r="F44" s="35"/>
      <c r="G44" s="35"/>
      <c r="H44" s="3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35"/>
      <c r="B45" s="35"/>
      <c r="C45" s="35"/>
      <c r="D45" s="35"/>
      <c r="E45" s="35"/>
      <c r="F45" s="35"/>
      <c r="G45" s="35"/>
      <c r="H45" s="3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35"/>
      <c r="B46" s="35"/>
      <c r="C46" s="35"/>
      <c r="D46" s="35"/>
      <c r="E46" s="35"/>
      <c r="F46" s="35"/>
      <c r="G46" s="35"/>
      <c r="H46" s="3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35"/>
      <c r="B47" s="35"/>
      <c r="C47" s="35"/>
      <c r="D47" s="35"/>
      <c r="E47" s="35"/>
      <c r="F47" s="35"/>
      <c r="G47" s="35"/>
      <c r="H47" s="3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35"/>
      <c r="B48" s="35"/>
      <c r="C48" s="35"/>
      <c r="D48" s="35"/>
      <c r="E48" s="35"/>
      <c r="F48" s="35"/>
      <c r="G48" s="35"/>
      <c r="H48" s="3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35"/>
      <c r="B49" s="35"/>
      <c r="C49" s="35"/>
      <c r="D49" s="35"/>
      <c r="E49" s="35"/>
      <c r="F49" s="35"/>
      <c r="G49" s="35"/>
      <c r="H49" s="3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35"/>
      <c r="B50" s="35"/>
      <c r="C50" s="35"/>
      <c r="D50" s="35"/>
      <c r="E50" s="35"/>
      <c r="F50" s="35"/>
      <c r="G50" s="35"/>
      <c r="H50" s="3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35"/>
      <c r="B51" s="35"/>
      <c r="C51" s="35"/>
      <c r="D51" s="35"/>
      <c r="E51" s="35"/>
      <c r="F51" s="35"/>
      <c r="G51" s="35"/>
      <c r="H51" s="3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35"/>
      <c r="B52" s="35"/>
      <c r="C52" s="35"/>
      <c r="D52" s="35"/>
      <c r="E52" s="35"/>
      <c r="F52" s="35"/>
      <c r="G52" s="35"/>
      <c r="H52" s="3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35"/>
      <c r="B53" s="35"/>
      <c r="C53" s="35"/>
      <c r="D53" s="35"/>
      <c r="E53" s="35"/>
      <c r="F53" s="35"/>
      <c r="G53" s="35"/>
      <c r="H53" s="3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35"/>
      <c r="B54" s="35"/>
      <c r="C54" s="35"/>
      <c r="D54" s="35"/>
      <c r="E54" s="35"/>
      <c r="F54" s="35"/>
      <c r="G54" s="35"/>
      <c r="H54" s="3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35"/>
      <c r="B55" s="35"/>
      <c r="C55" s="35"/>
      <c r="D55" s="35"/>
      <c r="E55" s="35"/>
      <c r="F55" s="35"/>
      <c r="G55" s="35"/>
      <c r="H55" s="3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35"/>
      <c r="B56" s="35"/>
      <c r="C56" s="35"/>
      <c r="D56" s="35"/>
      <c r="E56" s="35"/>
      <c r="F56" s="35"/>
      <c r="G56" s="35"/>
      <c r="H56" s="3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35"/>
      <c r="B57" s="35"/>
      <c r="C57" s="35"/>
      <c r="D57" s="35"/>
      <c r="E57" s="35"/>
      <c r="F57" s="35"/>
      <c r="G57" s="35"/>
      <c r="H57" s="3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35"/>
      <c r="B58" s="35"/>
      <c r="C58" s="35"/>
      <c r="D58" s="35"/>
      <c r="E58" s="35"/>
      <c r="F58" s="35"/>
      <c r="G58" s="35"/>
      <c r="H58" s="3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35"/>
      <c r="B59" s="35"/>
      <c r="C59" s="35"/>
      <c r="D59" s="35"/>
      <c r="E59" s="35"/>
      <c r="F59" s="35"/>
      <c r="G59" s="35"/>
      <c r="H59" s="3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35"/>
      <c r="B60" s="35"/>
      <c r="C60" s="35"/>
      <c r="D60" s="35"/>
      <c r="E60" s="35"/>
      <c r="F60" s="35"/>
      <c r="G60" s="35"/>
      <c r="H60" s="3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35"/>
      <c r="B61" s="35"/>
      <c r="C61" s="35"/>
      <c r="D61" s="35"/>
      <c r="E61" s="35"/>
      <c r="F61" s="35"/>
      <c r="G61" s="35"/>
      <c r="H61" s="3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35"/>
      <c r="B62" s="35"/>
      <c r="C62" s="35"/>
      <c r="D62" s="35"/>
      <c r="E62" s="35"/>
      <c r="F62" s="35"/>
      <c r="G62" s="35"/>
      <c r="H62" s="3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35"/>
      <c r="B63" s="35"/>
      <c r="C63" s="35"/>
      <c r="D63" s="35"/>
      <c r="E63" s="35"/>
      <c r="F63" s="35"/>
      <c r="G63" s="35"/>
      <c r="H63" s="3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35"/>
      <c r="B64" s="35"/>
      <c r="C64" s="35"/>
      <c r="D64" s="35"/>
      <c r="E64" s="35"/>
      <c r="F64" s="35"/>
      <c r="G64" s="35"/>
      <c r="H64" s="3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35"/>
      <c r="B65" s="35"/>
      <c r="C65" s="35"/>
      <c r="D65" s="35"/>
      <c r="E65" s="35"/>
      <c r="F65" s="35"/>
      <c r="G65" s="35"/>
      <c r="H65" s="3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35"/>
      <c r="B66" s="35"/>
      <c r="C66" s="35"/>
      <c r="D66" s="35"/>
      <c r="E66" s="35"/>
      <c r="F66" s="35"/>
      <c r="G66" s="35"/>
      <c r="H66" s="3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35"/>
      <c r="B67" s="35"/>
      <c r="C67" s="35"/>
      <c r="D67" s="35"/>
      <c r="E67" s="35"/>
      <c r="F67" s="35"/>
      <c r="G67" s="35"/>
      <c r="H67" s="3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35"/>
      <c r="B68" s="35"/>
      <c r="C68" s="35"/>
      <c r="D68" s="35"/>
      <c r="E68" s="35"/>
      <c r="F68" s="35"/>
      <c r="G68" s="35"/>
      <c r="H68" s="3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35"/>
      <c r="B69" s="35"/>
      <c r="C69" s="35"/>
      <c r="D69" s="35"/>
      <c r="E69" s="35"/>
      <c r="F69" s="35"/>
      <c r="G69" s="35"/>
      <c r="H69" s="3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35"/>
      <c r="B70" s="35"/>
      <c r="C70" s="35"/>
      <c r="D70" s="35"/>
      <c r="E70" s="35"/>
      <c r="F70" s="35"/>
      <c r="G70" s="35"/>
      <c r="H70" s="3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35"/>
      <c r="B71" s="35"/>
      <c r="C71" s="35"/>
      <c r="D71" s="35"/>
      <c r="E71" s="35"/>
      <c r="F71" s="35"/>
      <c r="G71" s="35"/>
      <c r="H71" s="3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35"/>
      <c r="B72" s="35"/>
      <c r="C72" s="35"/>
      <c r="D72" s="35"/>
      <c r="E72" s="35"/>
      <c r="F72" s="35"/>
      <c r="G72" s="35"/>
      <c r="H72" s="3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35"/>
      <c r="B73" s="35"/>
      <c r="C73" s="35"/>
      <c r="D73" s="35"/>
      <c r="E73" s="35"/>
      <c r="F73" s="35"/>
      <c r="G73" s="35"/>
      <c r="H73" s="3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35"/>
      <c r="B74" s="35"/>
      <c r="C74" s="35"/>
      <c r="D74" s="35"/>
      <c r="E74" s="35"/>
      <c r="F74" s="35"/>
      <c r="G74" s="35"/>
      <c r="H74" s="3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35"/>
      <c r="B75" s="35"/>
      <c r="C75" s="35"/>
      <c r="D75" s="35"/>
      <c r="E75" s="35"/>
      <c r="F75" s="35"/>
      <c r="G75" s="35"/>
      <c r="H75" s="3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35"/>
      <c r="B76" s="35"/>
      <c r="C76" s="35"/>
      <c r="D76" s="35"/>
      <c r="E76" s="35"/>
      <c r="F76" s="35"/>
      <c r="G76" s="35"/>
      <c r="H76" s="3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35"/>
      <c r="B77" s="35"/>
      <c r="C77" s="35"/>
      <c r="D77" s="35"/>
      <c r="E77" s="35"/>
      <c r="F77" s="35"/>
      <c r="G77" s="35"/>
      <c r="H77" s="3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35"/>
      <c r="B78" s="35"/>
      <c r="C78" s="35"/>
      <c r="D78" s="35"/>
      <c r="E78" s="35"/>
      <c r="F78" s="35"/>
      <c r="G78" s="35"/>
      <c r="H78" s="3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35"/>
      <c r="B79" s="35"/>
      <c r="C79" s="35"/>
      <c r="D79" s="35"/>
      <c r="E79" s="35"/>
      <c r="F79" s="35"/>
      <c r="G79" s="35"/>
      <c r="H79" s="3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35"/>
      <c r="B80" s="35"/>
      <c r="C80" s="35"/>
      <c r="D80" s="35"/>
      <c r="E80" s="35"/>
      <c r="F80" s="35"/>
      <c r="G80" s="35"/>
      <c r="H80" s="3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35"/>
      <c r="B81" s="35"/>
      <c r="C81" s="35"/>
      <c r="D81" s="35"/>
      <c r="E81" s="35"/>
      <c r="F81" s="35"/>
      <c r="G81" s="35"/>
      <c r="H81" s="3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35"/>
      <c r="B82" s="35"/>
      <c r="C82" s="35"/>
      <c r="D82" s="35"/>
      <c r="E82" s="35"/>
      <c r="F82" s="35"/>
      <c r="G82" s="35"/>
      <c r="H82" s="3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35"/>
      <c r="B83" s="35"/>
      <c r="C83" s="35"/>
      <c r="D83" s="35"/>
      <c r="E83" s="35"/>
      <c r="F83" s="35"/>
      <c r="G83" s="35"/>
      <c r="H83" s="3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35"/>
      <c r="B84" s="35"/>
      <c r="C84" s="35"/>
      <c r="D84" s="35"/>
      <c r="E84" s="35"/>
      <c r="F84" s="35"/>
      <c r="G84" s="35"/>
      <c r="H84" s="3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35"/>
      <c r="B85" s="35"/>
      <c r="C85" s="35"/>
      <c r="D85" s="35"/>
      <c r="E85" s="35"/>
      <c r="F85" s="35"/>
      <c r="G85" s="35"/>
      <c r="H85" s="3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35"/>
      <c r="B86" s="35"/>
      <c r="C86" s="35"/>
      <c r="D86" s="35"/>
      <c r="E86" s="35"/>
      <c r="F86" s="35"/>
      <c r="G86" s="35"/>
      <c r="H86" s="3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35"/>
      <c r="B87" s="35"/>
      <c r="C87" s="35"/>
      <c r="D87" s="35"/>
      <c r="E87" s="35"/>
      <c r="F87" s="35"/>
      <c r="G87" s="35"/>
      <c r="H87" s="3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35"/>
      <c r="B88" s="35"/>
      <c r="C88" s="35"/>
      <c r="D88" s="35"/>
      <c r="E88" s="35"/>
      <c r="F88" s="35"/>
      <c r="G88" s="35"/>
      <c r="H88" s="3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35"/>
      <c r="B89" s="35"/>
      <c r="C89" s="35"/>
      <c r="D89" s="35"/>
      <c r="E89" s="35"/>
      <c r="F89" s="35"/>
      <c r="G89" s="35"/>
      <c r="H89" s="3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35"/>
      <c r="B90" s="35"/>
      <c r="C90" s="35"/>
      <c r="D90" s="35"/>
      <c r="E90" s="35"/>
      <c r="F90" s="35"/>
      <c r="G90" s="35"/>
      <c r="H90" s="3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35"/>
      <c r="B91" s="35"/>
      <c r="C91" s="35"/>
      <c r="D91" s="35"/>
      <c r="E91" s="35"/>
      <c r="F91" s="35"/>
      <c r="G91" s="35"/>
      <c r="H91" s="3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35"/>
      <c r="B92" s="35"/>
      <c r="C92" s="35"/>
      <c r="D92" s="35"/>
      <c r="E92" s="35"/>
      <c r="F92" s="35"/>
      <c r="G92" s="35"/>
      <c r="H92" s="3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35"/>
      <c r="B93" s="35"/>
      <c r="C93" s="35"/>
      <c r="D93" s="35"/>
      <c r="E93" s="35"/>
      <c r="F93" s="35"/>
      <c r="G93" s="35"/>
      <c r="H93" s="3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35"/>
      <c r="B94" s="35"/>
      <c r="C94" s="35"/>
      <c r="D94" s="35"/>
      <c r="E94" s="35"/>
      <c r="F94" s="35"/>
      <c r="G94" s="35"/>
      <c r="H94" s="3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35"/>
      <c r="B95" s="35"/>
      <c r="C95" s="35"/>
      <c r="D95" s="35"/>
      <c r="E95" s="35"/>
      <c r="F95" s="35"/>
      <c r="G95" s="35"/>
      <c r="H95" s="3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35"/>
      <c r="B96" s="35"/>
      <c r="C96" s="35"/>
      <c r="D96" s="35"/>
      <c r="E96" s="35"/>
      <c r="F96" s="35"/>
      <c r="G96" s="35"/>
      <c r="H96" s="3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35"/>
      <c r="B97" s="35"/>
      <c r="C97" s="35"/>
      <c r="D97" s="35"/>
      <c r="E97" s="35"/>
      <c r="F97" s="35"/>
      <c r="G97" s="35"/>
      <c r="H97" s="3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35"/>
      <c r="B98" s="35"/>
      <c r="C98" s="35"/>
      <c r="D98" s="35"/>
      <c r="E98" s="35"/>
      <c r="F98" s="35"/>
      <c r="G98" s="35"/>
      <c r="H98" s="3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35"/>
      <c r="B99" s="35"/>
      <c r="C99" s="35"/>
      <c r="D99" s="35"/>
      <c r="E99" s="35"/>
      <c r="F99" s="35"/>
      <c r="G99" s="35"/>
      <c r="H99" s="3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35"/>
      <c r="B100" s="35"/>
      <c r="C100" s="35"/>
      <c r="D100" s="35"/>
      <c r="E100" s="35"/>
      <c r="F100" s="35"/>
      <c r="G100" s="35"/>
      <c r="H100" s="3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</sheetData>
  <sheetProtection algorithmName="SHA-512" hashValue="xEVHiUE5BtUCEuGDdRkctsTEWT/7X8lLnblOlSPgmfZMuAphyna4tYtecOZS8ykgbYNFsYgHxJHh+kVUC/amUA==" saltValue="evpnhgHIRAVkgdLNYdvOEA==" spinCount="100000" sheet="1" objects="1" scenarios="1" formatCells="0" formatColumns="0" formatRows="0" insertColumns="0" sort="0" autoFilter="0" pivotTables="0"/>
  <mergeCells count="11">
    <mergeCell ref="A29:H29"/>
    <mergeCell ref="C23:H23"/>
    <mergeCell ref="C24:H24"/>
    <mergeCell ref="C25:H25"/>
    <mergeCell ref="C26:H26"/>
    <mergeCell ref="C27:H27"/>
    <mergeCell ref="A1:H1"/>
    <mergeCell ref="A2:H2"/>
    <mergeCell ref="A10:H10"/>
    <mergeCell ref="A20:H20"/>
    <mergeCell ref="C22:H22"/>
  </mergeCells>
  <conditionalFormatting sqref="A13:A16">
    <cfRule type="expression" dxfId="25" priority="1">
      <formula>A13="Crítico"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01_Instrucciones</vt:lpstr>
      <vt:lpstr>02_Glosario</vt:lpstr>
      <vt:lpstr>03_Costos_Mensuales</vt:lpstr>
      <vt:lpstr>04_Inventario</vt:lpstr>
      <vt:lpstr>05_Resultados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modified xsi:type="dcterms:W3CDTF">2026-06-18T01:49:38Z</dcterms:modified>
</cp:coreProperties>
</file>