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82EB73B8-7118-4AF2-A53C-B3DF71E502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strucciones" sheetId="1" r:id="rId1"/>
    <sheet name="Glosario" sheetId="2" r:id="rId2"/>
    <sheet name="Productos base" sheetId="3" r:id="rId3"/>
    <sheet name="Planeación de compras" sheetId="4" r:id="rId4"/>
    <sheet name="Resume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4" l="1"/>
  <c r="H8" i="4"/>
  <c r="G8" i="4"/>
  <c r="F8" i="4"/>
  <c r="B8" i="5"/>
  <c r="B3" i="5"/>
  <c r="P207" i="4"/>
  <c r="O207" i="4"/>
  <c r="N207" i="4"/>
  <c r="M207" i="4"/>
  <c r="K207" i="4"/>
  <c r="J207" i="4"/>
  <c r="I207" i="4"/>
  <c r="H207" i="4"/>
  <c r="G207" i="4"/>
  <c r="F207" i="4"/>
  <c r="B207" i="4"/>
  <c r="P206" i="4"/>
  <c r="O206" i="4"/>
  <c r="N206" i="4"/>
  <c r="M206" i="4"/>
  <c r="K206" i="4"/>
  <c r="J206" i="4"/>
  <c r="I206" i="4"/>
  <c r="H206" i="4"/>
  <c r="G206" i="4"/>
  <c r="F206" i="4"/>
  <c r="B206" i="4"/>
  <c r="P205" i="4"/>
  <c r="O205" i="4"/>
  <c r="N205" i="4"/>
  <c r="M205" i="4"/>
  <c r="K205" i="4"/>
  <c r="J205" i="4"/>
  <c r="I205" i="4"/>
  <c r="H205" i="4"/>
  <c r="G205" i="4"/>
  <c r="F205" i="4"/>
  <c r="B205" i="4"/>
  <c r="P204" i="4"/>
  <c r="O204" i="4"/>
  <c r="N204" i="4"/>
  <c r="M204" i="4"/>
  <c r="K204" i="4"/>
  <c r="J204" i="4"/>
  <c r="I204" i="4"/>
  <c r="H204" i="4"/>
  <c r="G204" i="4"/>
  <c r="F204" i="4"/>
  <c r="B204" i="4"/>
  <c r="P203" i="4"/>
  <c r="O203" i="4"/>
  <c r="N203" i="4"/>
  <c r="M203" i="4"/>
  <c r="K203" i="4"/>
  <c r="J203" i="4"/>
  <c r="I203" i="4"/>
  <c r="H203" i="4"/>
  <c r="G203" i="4"/>
  <c r="F203" i="4"/>
  <c r="B203" i="4"/>
  <c r="P202" i="4"/>
  <c r="O202" i="4"/>
  <c r="N202" i="4"/>
  <c r="M202" i="4"/>
  <c r="K202" i="4"/>
  <c r="J202" i="4"/>
  <c r="I202" i="4"/>
  <c r="H202" i="4"/>
  <c r="G202" i="4"/>
  <c r="F202" i="4"/>
  <c r="B202" i="4"/>
  <c r="P201" i="4"/>
  <c r="O201" i="4"/>
  <c r="N201" i="4"/>
  <c r="M201" i="4"/>
  <c r="K201" i="4"/>
  <c r="J201" i="4"/>
  <c r="I201" i="4"/>
  <c r="H201" i="4"/>
  <c r="G201" i="4"/>
  <c r="F201" i="4"/>
  <c r="B201" i="4"/>
  <c r="P200" i="4"/>
  <c r="O200" i="4"/>
  <c r="N200" i="4"/>
  <c r="M200" i="4"/>
  <c r="K200" i="4"/>
  <c r="J200" i="4"/>
  <c r="I200" i="4"/>
  <c r="H200" i="4"/>
  <c r="G200" i="4"/>
  <c r="F200" i="4"/>
  <c r="B200" i="4"/>
  <c r="P199" i="4"/>
  <c r="O199" i="4"/>
  <c r="N199" i="4"/>
  <c r="M199" i="4"/>
  <c r="K199" i="4"/>
  <c r="J199" i="4"/>
  <c r="I199" i="4"/>
  <c r="H199" i="4"/>
  <c r="G199" i="4"/>
  <c r="F199" i="4"/>
  <c r="B199" i="4"/>
  <c r="P198" i="4"/>
  <c r="O198" i="4"/>
  <c r="N198" i="4"/>
  <c r="M198" i="4"/>
  <c r="K198" i="4"/>
  <c r="J198" i="4"/>
  <c r="I198" i="4"/>
  <c r="H198" i="4"/>
  <c r="G198" i="4"/>
  <c r="F198" i="4"/>
  <c r="B198" i="4"/>
  <c r="P197" i="4"/>
  <c r="O197" i="4"/>
  <c r="N197" i="4"/>
  <c r="M197" i="4"/>
  <c r="K197" i="4"/>
  <c r="J197" i="4"/>
  <c r="I197" i="4"/>
  <c r="H197" i="4"/>
  <c r="G197" i="4"/>
  <c r="F197" i="4"/>
  <c r="B197" i="4"/>
  <c r="P196" i="4"/>
  <c r="O196" i="4"/>
  <c r="N196" i="4"/>
  <c r="M196" i="4"/>
  <c r="K196" i="4"/>
  <c r="J196" i="4"/>
  <c r="I196" i="4"/>
  <c r="H196" i="4"/>
  <c r="G196" i="4"/>
  <c r="F196" i="4"/>
  <c r="B196" i="4"/>
  <c r="P195" i="4"/>
  <c r="O195" i="4"/>
  <c r="N195" i="4"/>
  <c r="M195" i="4"/>
  <c r="K195" i="4"/>
  <c r="J195" i="4"/>
  <c r="I195" i="4"/>
  <c r="H195" i="4"/>
  <c r="G195" i="4"/>
  <c r="F195" i="4"/>
  <c r="B195" i="4"/>
  <c r="P194" i="4"/>
  <c r="O194" i="4"/>
  <c r="N194" i="4"/>
  <c r="M194" i="4"/>
  <c r="K194" i="4"/>
  <c r="J194" i="4"/>
  <c r="I194" i="4"/>
  <c r="H194" i="4"/>
  <c r="G194" i="4"/>
  <c r="F194" i="4"/>
  <c r="B194" i="4"/>
  <c r="P193" i="4"/>
  <c r="O193" i="4"/>
  <c r="N193" i="4"/>
  <c r="M193" i="4"/>
  <c r="K193" i="4"/>
  <c r="J193" i="4"/>
  <c r="I193" i="4"/>
  <c r="H193" i="4"/>
  <c r="G193" i="4"/>
  <c r="F193" i="4"/>
  <c r="B193" i="4"/>
  <c r="P192" i="4"/>
  <c r="O192" i="4"/>
  <c r="N192" i="4"/>
  <c r="M192" i="4"/>
  <c r="K192" i="4"/>
  <c r="J192" i="4"/>
  <c r="I192" i="4"/>
  <c r="H192" i="4"/>
  <c r="G192" i="4"/>
  <c r="F192" i="4"/>
  <c r="B192" i="4"/>
  <c r="P191" i="4"/>
  <c r="O191" i="4"/>
  <c r="N191" i="4"/>
  <c r="M191" i="4"/>
  <c r="K191" i="4"/>
  <c r="J191" i="4"/>
  <c r="I191" i="4"/>
  <c r="H191" i="4"/>
  <c r="G191" i="4"/>
  <c r="F191" i="4"/>
  <c r="B191" i="4"/>
  <c r="P190" i="4"/>
  <c r="O190" i="4"/>
  <c r="N190" i="4"/>
  <c r="M190" i="4"/>
  <c r="K190" i="4"/>
  <c r="J190" i="4"/>
  <c r="I190" i="4"/>
  <c r="H190" i="4"/>
  <c r="G190" i="4"/>
  <c r="F190" i="4"/>
  <c r="B190" i="4"/>
  <c r="P189" i="4"/>
  <c r="O189" i="4"/>
  <c r="N189" i="4"/>
  <c r="M189" i="4"/>
  <c r="K189" i="4"/>
  <c r="J189" i="4"/>
  <c r="I189" i="4"/>
  <c r="H189" i="4"/>
  <c r="G189" i="4"/>
  <c r="F189" i="4"/>
  <c r="B189" i="4"/>
  <c r="P188" i="4"/>
  <c r="O188" i="4"/>
  <c r="N188" i="4"/>
  <c r="M188" i="4"/>
  <c r="K188" i="4"/>
  <c r="J188" i="4"/>
  <c r="I188" i="4"/>
  <c r="H188" i="4"/>
  <c r="G188" i="4"/>
  <c r="F188" i="4"/>
  <c r="B188" i="4"/>
  <c r="P187" i="4"/>
  <c r="O187" i="4"/>
  <c r="N187" i="4"/>
  <c r="M187" i="4"/>
  <c r="K187" i="4"/>
  <c r="J187" i="4"/>
  <c r="I187" i="4"/>
  <c r="H187" i="4"/>
  <c r="G187" i="4"/>
  <c r="F187" i="4"/>
  <c r="B187" i="4"/>
  <c r="P186" i="4"/>
  <c r="O186" i="4"/>
  <c r="N186" i="4"/>
  <c r="M186" i="4"/>
  <c r="K186" i="4"/>
  <c r="J186" i="4"/>
  <c r="I186" i="4"/>
  <c r="H186" i="4"/>
  <c r="G186" i="4"/>
  <c r="F186" i="4"/>
  <c r="B186" i="4"/>
  <c r="P185" i="4"/>
  <c r="O185" i="4"/>
  <c r="N185" i="4"/>
  <c r="M185" i="4"/>
  <c r="K185" i="4"/>
  <c r="J185" i="4"/>
  <c r="I185" i="4"/>
  <c r="H185" i="4"/>
  <c r="G185" i="4"/>
  <c r="F185" i="4"/>
  <c r="B185" i="4"/>
  <c r="P184" i="4"/>
  <c r="O184" i="4"/>
  <c r="N184" i="4"/>
  <c r="M184" i="4"/>
  <c r="K184" i="4"/>
  <c r="J184" i="4"/>
  <c r="I184" i="4"/>
  <c r="H184" i="4"/>
  <c r="G184" i="4"/>
  <c r="F184" i="4"/>
  <c r="B184" i="4"/>
  <c r="P183" i="4"/>
  <c r="O183" i="4"/>
  <c r="N183" i="4"/>
  <c r="M183" i="4"/>
  <c r="K183" i="4"/>
  <c r="J183" i="4"/>
  <c r="I183" i="4"/>
  <c r="H183" i="4"/>
  <c r="G183" i="4"/>
  <c r="F183" i="4"/>
  <c r="B183" i="4"/>
  <c r="P182" i="4"/>
  <c r="O182" i="4"/>
  <c r="N182" i="4"/>
  <c r="M182" i="4"/>
  <c r="K182" i="4"/>
  <c r="J182" i="4"/>
  <c r="I182" i="4"/>
  <c r="H182" i="4"/>
  <c r="G182" i="4"/>
  <c r="F182" i="4"/>
  <c r="B182" i="4"/>
  <c r="P181" i="4"/>
  <c r="O181" i="4"/>
  <c r="N181" i="4"/>
  <c r="M181" i="4"/>
  <c r="K181" i="4"/>
  <c r="J181" i="4"/>
  <c r="I181" i="4"/>
  <c r="H181" i="4"/>
  <c r="G181" i="4"/>
  <c r="F181" i="4"/>
  <c r="B181" i="4"/>
  <c r="P180" i="4"/>
  <c r="O180" i="4"/>
  <c r="N180" i="4"/>
  <c r="M180" i="4"/>
  <c r="K180" i="4"/>
  <c r="J180" i="4"/>
  <c r="I180" i="4"/>
  <c r="H180" i="4"/>
  <c r="G180" i="4"/>
  <c r="F180" i="4"/>
  <c r="B180" i="4"/>
  <c r="P179" i="4"/>
  <c r="O179" i="4"/>
  <c r="N179" i="4"/>
  <c r="M179" i="4"/>
  <c r="K179" i="4"/>
  <c r="J179" i="4"/>
  <c r="I179" i="4"/>
  <c r="H179" i="4"/>
  <c r="G179" i="4"/>
  <c r="F179" i="4"/>
  <c r="B179" i="4"/>
  <c r="P178" i="4"/>
  <c r="O178" i="4"/>
  <c r="N178" i="4"/>
  <c r="M178" i="4"/>
  <c r="K178" i="4"/>
  <c r="J178" i="4"/>
  <c r="I178" i="4"/>
  <c r="H178" i="4"/>
  <c r="G178" i="4"/>
  <c r="F178" i="4"/>
  <c r="B178" i="4"/>
  <c r="P177" i="4"/>
  <c r="O177" i="4"/>
  <c r="N177" i="4"/>
  <c r="M177" i="4"/>
  <c r="K177" i="4"/>
  <c r="J177" i="4"/>
  <c r="I177" i="4"/>
  <c r="H177" i="4"/>
  <c r="G177" i="4"/>
  <c r="F177" i="4"/>
  <c r="B177" i="4"/>
  <c r="P176" i="4"/>
  <c r="O176" i="4"/>
  <c r="N176" i="4"/>
  <c r="M176" i="4"/>
  <c r="K176" i="4"/>
  <c r="J176" i="4"/>
  <c r="I176" i="4"/>
  <c r="H176" i="4"/>
  <c r="G176" i="4"/>
  <c r="F176" i="4"/>
  <c r="B176" i="4"/>
  <c r="P175" i="4"/>
  <c r="O175" i="4"/>
  <c r="N175" i="4"/>
  <c r="M175" i="4"/>
  <c r="K175" i="4"/>
  <c r="J175" i="4"/>
  <c r="I175" i="4"/>
  <c r="H175" i="4"/>
  <c r="G175" i="4"/>
  <c r="F175" i="4"/>
  <c r="B175" i="4"/>
  <c r="P174" i="4"/>
  <c r="O174" i="4"/>
  <c r="N174" i="4"/>
  <c r="M174" i="4"/>
  <c r="K174" i="4"/>
  <c r="J174" i="4"/>
  <c r="I174" i="4"/>
  <c r="H174" i="4"/>
  <c r="G174" i="4"/>
  <c r="F174" i="4"/>
  <c r="B174" i="4"/>
  <c r="P173" i="4"/>
  <c r="O173" i="4"/>
  <c r="N173" i="4"/>
  <c r="M173" i="4"/>
  <c r="K173" i="4"/>
  <c r="J173" i="4"/>
  <c r="I173" i="4"/>
  <c r="H173" i="4"/>
  <c r="G173" i="4"/>
  <c r="F173" i="4"/>
  <c r="B173" i="4"/>
  <c r="P172" i="4"/>
  <c r="O172" i="4"/>
  <c r="N172" i="4"/>
  <c r="M172" i="4"/>
  <c r="K172" i="4"/>
  <c r="J172" i="4"/>
  <c r="I172" i="4"/>
  <c r="H172" i="4"/>
  <c r="G172" i="4"/>
  <c r="F172" i="4"/>
  <c r="B172" i="4"/>
  <c r="P171" i="4"/>
  <c r="O171" i="4"/>
  <c r="N171" i="4"/>
  <c r="M171" i="4"/>
  <c r="K171" i="4"/>
  <c r="J171" i="4"/>
  <c r="I171" i="4"/>
  <c r="H171" i="4"/>
  <c r="G171" i="4"/>
  <c r="F171" i="4"/>
  <c r="B171" i="4"/>
  <c r="P170" i="4"/>
  <c r="O170" i="4"/>
  <c r="N170" i="4"/>
  <c r="M170" i="4"/>
  <c r="K170" i="4"/>
  <c r="J170" i="4"/>
  <c r="I170" i="4"/>
  <c r="H170" i="4"/>
  <c r="G170" i="4"/>
  <c r="F170" i="4"/>
  <c r="B170" i="4"/>
  <c r="P169" i="4"/>
  <c r="O169" i="4"/>
  <c r="N169" i="4"/>
  <c r="M169" i="4"/>
  <c r="K169" i="4"/>
  <c r="J169" i="4"/>
  <c r="I169" i="4"/>
  <c r="H169" i="4"/>
  <c r="G169" i="4"/>
  <c r="F169" i="4"/>
  <c r="B169" i="4"/>
  <c r="P168" i="4"/>
  <c r="O168" i="4"/>
  <c r="N168" i="4"/>
  <c r="M168" i="4"/>
  <c r="K168" i="4"/>
  <c r="J168" i="4"/>
  <c r="I168" i="4"/>
  <c r="H168" i="4"/>
  <c r="G168" i="4"/>
  <c r="F168" i="4"/>
  <c r="B168" i="4"/>
  <c r="P167" i="4"/>
  <c r="O167" i="4"/>
  <c r="N167" i="4"/>
  <c r="M167" i="4"/>
  <c r="K167" i="4"/>
  <c r="J167" i="4"/>
  <c r="I167" i="4"/>
  <c r="H167" i="4"/>
  <c r="G167" i="4"/>
  <c r="F167" i="4"/>
  <c r="B167" i="4"/>
  <c r="P166" i="4"/>
  <c r="O166" i="4"/>
  <c r="N166" i="4"/>
  <c r="M166" i="4"/>
  <c r="K166" i="4"/>
  <c r="J166" i="4"/>
  <c r="I166" i="4"/>
  <c r="H166" i="4"/>
  <c r="G166" i="4"/>
  <c r="F166" i="4"/>
  <c r="B166" i="4"/>
  <c r="P165" i="4"/>
  <c r="O165" i="4"/>
  <c r="N165" i="4"/>
  <c r="M165" i="4"/>
  <c r="K165" i="4"/>
  <c r="J165" i="4"/>
  <c r="I165" i="4"/>
  <c r="H165" i="4"/>
  <c r="G165" i="4"/>
  <c r="F165" i="4"/>
  <c r="B165" i="4"/>
  <c r="P164" i="4"/>
  <c r="O164" i="4"/>
  <c r="N164" i="4"/>
  <c r="M164" i="4"/>
  <c r="K164" i="4"/>
  <c r="J164" i="4"/>
  <c r="I164" i="4"/>
  <c r="H164" i="4"/>
  <c r="G164" i="4"/>
  <c r="F164" i="4"/>
  <c r="B164" i="4"/>
  <c r="P163" i="4"/>
  <c r="O163" i="4"/>
  <c r="N163" i="4"/>
  <c r="M163" i="4"/>
  <c r="K163" i="4"/>
  <c r="J163" i="4"/>
  <c r="I163" i="4"/>
  <c r="H163" i="4"/>
  <c r="G163" i="4"/>
  <c r="F163" i="4"/>
  <c r="B163" i="4"/>
  <c r="P162" i="4"/>
  <c r="O162" i="4"/>
  <c r="N162" i="4"/>
  <c r="M162" i="4"/>
  <c r="K162" i="4"/>
  <c r="J162" i="4"/>
  <c r="I162" i="4"/>
  <c r="H162" i="4"/>
  <c r="G162" i="4"/>
  <c r="F162" i="4"/>
  <c r="B162" i="4"/>
  <c r="P161" i="4"/>
  <c r="O161" i="4"/>
  <c r="N161" i="4"/>
  <c r="M161" i="4"/>
  <c r="K161" i="4"/>
  <c r="J161" i="4"/>
  <c r="I161" i="4"/>
  <c r="H161" i="4"/>
  <c r="G161" i="4"/>
  <c r="F161" i="4"/>
  <c r="B161" i="4"/>
  <c r="P160" i="4"/>
  <c r="O160" i="4"/>
  <c r="N160" i="4"/>
  <c r="M160" i="4"/>
  <c r="K160" i="4"/>
  <c r="J160" i="4"/>
  <c r="I160" i="4"/>
  <c r="H160" i="4"/>
  <c r="G160" i="4"/>
  <c r="F160" i="4"/>
  <c r="B160" i="4"/>
  <c r="P159" i="4"/>
  <c r="O159" i="4"/>
  <c r="N159" i="4"/>
  <c r="M159" i="4"/>
  <c r="K159" i="4"/>
  <c r="J159" i="4"/>
  <c r="I159" i="4"/>
  <c r="H159" i="4"/>
  <c r="G159" i="4"/>
  <c r="F159" i="4"/>
  <c r="B159" i="4"/>
  <c r="P158" i="4"/>
  <c r="O158" i="4"/>
  <c r="N158" i="4"/>
  <c r="M158" i="4"/>
  <c r="K158" i="4"/>
  <c r="J158" i="4"/>
  <c r="I158" i="4"/>
  <c r="H158" i="4"/>
  <c r="G158" i="4"/>
  <c r="F158" i="4"/>
  <c r="B158" i="4"/>
  <c r="P157" i="4"/>
  <c r="O157" i="4"/>
  <c r="N157" i="4"/>
  <c r="M157" i="4"/>
  <c r="K157" i="4"/>
  <c r="J157" i="4"/>
  <c r="I157" i="4"/>
  <c r="H157" i="4"/>
  <c r="G157" i="4"/>
  <c r="F157" i="4"/>
  <c r="B157" i="4"/>
  <c r="P156" i="4"/>
  <c r="O156" i="4"/>
  <c r="N156" i="4"/>
  <c r="M156" i="4"/>
  <c r="K156" i="4"/>
  <c r="J156" i="4"/>
  <c r="I156" i="4"/>
  <c r="H156" i="4"/>
  <c r="G156" i="4"/>
  <c r="F156" i="4"/>
  <c r="B156" i="4"/>
  <c r="P155" i="4"/>
  <c r="O155" i="4"/>
  <c r="N155" i="4"/>
  <c r="M155" i="4"/>
  <c r="K155" i="4"/>
  <c r="J155" i="4"/>
  <c r="I155" i="4"/>
  <c r="H155" i="4"/>
  <c r="G155" i="4"/>
  <c r="F155" i="4"/>
  <c r="B155" i="4"/>
  <c r="P154" i="4"/>
  <c r="O154" i="4"/>
  <c r="N154" i="4"/>
  <c r="M154" i="4"/>
  <c r="K154" i="4"/>
  <c r="J154" i="4"/>
  <c r="I154" i="4"/>
  <c r="H154" i="4"/>
  <c r="G154" i="4"/>
  <c r="F154" i="4"/>
  <c r="B154" i="4"/>
  <c r="P153" i="4"/>
  <c r="O153" i="4"/>
  <c r="N153" i="4"/>
  <c r="M153" i="4"/>
  <c r="K153" i="4"/>
  <c r="J153" i="4"/>
  <c r="I153" i="4"/>
  <c r="H153" i="4"/>
  <c r="G153" i="4"/>
  <c r="F153" i="4"/>
  <c r="B153" i="4"/>
  <c r="P152" i="4"/>
  <c r="O152" i="4"/>
  <c r="N152" i="4"/>
  <c r="M152" i="4"/>
  <c r="K152" i="4"/>
  <c r="J152" i="4"/>
  <c r="I152" i="4"/>
  <c r="H152" i="4"/>
  <c r="G152" i="4"/>
  <c r="F152" i="4"/>
  <c r="B152" i="4"/>
  <c r="P151" i="4"/>
  <c r="O151" i="4"/>
  <c r="N151" i="4"/>
  <c r="M151" i="4"/>
  <c r="K151" i="4"/>
  <c r="J151" i="4"/>
  <c r="I151" i="4"/>
  <c r="H151" i="4"/>
  <c r="G151" i="4"/>
  <c r="F151" i="4"/>
  <c r="B151" i="4"/>
  <c r="P150" i="4"/>
  <c r="O150" i="4"/>
  <c r="N150" i="4"/>
  <c r="M150" i="4"/>
  <c r="K150" i="4"/>
  <c r="J150" i="4"/>
  <c r="I150" i="4"/>
  <c r="H150" i="4"/>
  <c r="G150" i="4"/>
  <c r="F150" i="4"/>
  <c r="B150" i="4"/>
  <c r="P149" i="4"/>
  <c r="O149" i="4"/>
  <c r="N149" i="4"/>
  <c r="M149" i="4"/>
  <c r="K149" i="4"/>
  <c r="J149" i="4"/>
  <c r="I149" i="4"/>
  <c r="H149" i="4"/>
  <c r="G149" i="4"/>
  <c r="F149" i="4"/>
  <c r="B149" i="4"/>
  <c r="P148" i="4"/>
  <c r="O148" i="4"/>
  <c r="N148" i="4"/>
  <c r="M148" i="4"/>
  <c r="K148" i="4"/>
  <c r="J148" i="4"/>
  <c r="I148" i="4"/>
  <c r="H148" i="4"/>
  <c r="G148" i="4"/>
  <c r="F148" i="4"/>
  <c r="B148" i="4"/>
  <c r="P147" i="4"/>
  <c r="O147" i="4"/>
  <c r="N147" i="4"/>
  <c r="M147" i="4"/>
  <c r="K147" i="4"/>
  <c r="J147" i="4"/>
  <c r="I147" i="4"/>
  <c r="H147" i="4"/>
  <c r="G147" i="4"/>
  <c r="F147" i="4"/>
  <c r="B147" i="4"/>
  <c r="P146" i="4"/>
  <c r="O146" i="4"/>
  <c r="N146" i="4"/>
  <c r="M146" i="4"/>
  <c r="K146" i="4"/>
  <c r="J146" i="4"/>
  <c r="I146" i="4"/>
  <c r="H146" i="4"/>
  <c r="G146" i="4"/>
  <c r="F146" i="4"/>
  <c r="B146" i="4"/>
  <c r="P145" i="4"/>
  <c r="O145" i="4"/>
  <c r="N145" i="4"/>
  <c r="M145" i="4"/>
  <c r="K145" i="4"/>
  <c r="J145" i="4"/>
  <c r="I145" i="4"/>
  <c r="H145" i="4"/>
  <c r="G145" i="4"/>
  <c r="F145" i="4"/>
  <c r="B145" i="4"/>
  <c r="P144" i="4"/>
  <c r="O144" i="4"/>
  <c r="N144" i="4"/>
  <c r="M144" i="4"/>
  <c r="K144" i="4"/>
  <c r="J144" i="4"/>
  <c r="I144" i="4"/>
  <c r="H144" i="4"/>
  <c r="G144" i="4"/>
  <c r="F144" i="4"/>
  <c r="B144" i="4"/>
  <c r="P143" i="4"/>
  <c r="O143" i="4"/>
  <c r="N143" i="4"/>
  <c r="M143" i="4"/>
  <c r="K143" i="4"/>
  <c r="J143" i="4"/>
  <c r="I143" i="4"/>
  <c r="H143" i="4"/>
  <c r="G143" i="4"/>
  <c r="F143" i="4"/>
  <c r="B143" i="4"/>
  <c r="P142" i="4"/>
  <c r="O142" i="4"/>
  <c r="N142" i="4"/>
  <c r="M142" i="4"/>
  <c r="K142" i="4"/>
  <c r="J142" i="4"/>
  <c r="I142" i="4"/>
  <c r="H142" i="4"/>
  <c r="G142" i="4"/>
  <c r="F142" i="4"/>
  <c r="B142" i="4"/>
  <c r="P141" i="4"/>
  <c r="O141" i="4"/>
  <c r="N141" i="4"/>
  <c r="M141" i="4"/>
  <c r="K141" i="4"/>
  <c r="J141" i="4"/>
  <c r="I141" i="4"/>
  <c r="H141" i="4"/>
  <c r="G141" i="4"/>
  <c r="F141" i="4"/>
  <c r="B141" i="4"/>
  <c r="P140" i="4"/>
  <c r="O140" i="4"/>
  <c r="N140" i="4"/>
  <c r="M140" i="4"/>
  <c r="K140" i="4"/>
  <c r="J140" i="4"/>
  <c r="I140" i="4"/>
  <c r="H140" i="4"/>
  <c r="G140" i="4"/>
  <c r="F140" i="4"/>
  <c r="B140" i="4"/>
  <c r="P139" i="4"/>
  <c r="O139" i="4"/>
  <c r="N139" i="4"/>
  <c r="M139" i="4"/>
  <c r="K139" i="4"/>
  <c r="J139" i="4"/>
  <c r="I139" i="4"/>
  <c r="H139" i="4"/>
  <c r="G139" i="4"/>
  <c r="F139" i="4"/>
  <c r="B139" i="4"/>
  <c r="P138" i="4"/>
  <c r="O138" i="4"/>
  <c r="N138" i="4"/>
  <c r="M138" i="4"/>
  <c r="K138" i="4"/>
  <c r="J138" i="4"/>
  <c r="I138" i="4"/>
  <c r="H138" i="4"/>
  <c r="G138" i="4"/>
  <c r="F138" i="4"/>
  <c r="B138" i="4"/>
  <c r="P137" i="4"/>
  <c r="O137" i="4"/>
  <c r="N137" i="4"/>
  <c r="M137" i="4"/>
  <c r="K137" i="4"/>
  <c r="J137" i="4"/>
  <c r="I137" i="4"/>
  <c r="H137" i="4"/>
  <c r="G137" i="4"/>
  <c r="F137" i="4"/>
  <c r="B137" i="4"/>
  <c r="P136" i="4"/>
  <c r="O136" i="4"/>
  <c r="N136" i="4"/>
  <c r="M136" i="4"/>
  <c r="K136" i="4"/>
  <c r="J136" i="4"/>
  <c r="I136" i="4"/>
  <c r="H136" i="4"/>
  <c r="G136" i="4"/>
  <c r="F136" i="4"/>
  <c r="B136" i="4"/>
  <c r="P135" i="4"/>
  <c r="O135" i="4"/>
  <c r="N135" i="4"/>
  <c r="M135" i="4"/>
  <c r="K135" i="4"/>
  <c r="J135" i="4"/>
  <c r="I135" i="4"/>
  <c r="H135" i="4"/>
  <c r="G135" i="4"/>
  <c r="F135" i="4"/>
  <c r="B135" i="4"/>
  <c r="P134" i="4"/>
  <c r="O134" i="4"/>
  <c r="N134" i="4"/>
  <c r="M134" i="4"/>
  <c r="K134" i="4"/>
  <c r="J134" i="4"/>
  <c r="I134" i="4"/>
  <c r="H134" i="4"/>
  <c r="G134" i="4"/>
  <c r="F134" i="4"/>
  <c r="B134" i="4"/>
  <c r="P133" i="4"/>
  <c r="O133" i="4"/>
  <c r="N133" i="4"/>
  <c r="M133" i="4"/>
  <c r="K133" i="4"/>
  <c r="J133" i="4"/>
  <c r="I133" i="4"/>
  <c r="H133" i="4"/>
  <c r="G133" i="4"/>
  <c r="F133" i="4"/>
  <c r="B133" i="4"/>
  <c r="P132" i="4"/>
  <c r="O132" i="4"/>
  <c r="N132" i="4"/>
  <c r="M132" i="4"/>
  <c r="K132" i="4"/>
  <c r="J132" i="4"/>
  <c r="I132" i="4"/>
  <c r="H132" i="4"/>
  <c r="G132" i="4"/>
  <c r="F132" i="4"/>
  <c r="B132" i="4"/>
  <c r="P131" i="4"/>
  <c r="O131" i="4"/>
  <c r="N131" i="4"/>
  <c r="M131" i="4"/>
  <c r="K131" i="4"/>
  <c r="J131" i="4"/>
  <c r="I131" i="4"/>
  <c r="H131" i="4"/>
  <c r="G131" i="4"/>
  <c r="F131" i="4"/>
  <c r="B131" i="4"/>
  <c r="P130" i="4"/>
  <c r="O130" i="4"/>
  <c r="N130" i="4"/>
  <c r="M130" i="4"/>
  <c r="K130" i="4"/>
  <c r="J130" i="4"/>
  <c r="I130" i="4"/>
  <c r="H130" i="4"/>
  <c r="G130" i="4"/>
  <c r="F130" i="4"/>
  <c r="B130" i="4"/>
  <c r="P129" i="4"/>
  <c r="O129" i="4"/>
  <c r="N129" i="4"/>
  <c r="M129" i="4"/>
  <c r="K129" i="4"/>
  <c r="J129" i="4"/>
  <c r="I129" i="4"/>
  <c r="H129" i="4"/>
  <c r="G129" i="4"/>
  <c r="F129" i="4"/>
  <c r="B129" i="4"/>
  <c r="P128" i="4"/>
  <c r="O128" i="4"/>
  <c r="N128" i="4"/>
  <c r="M128" i="4"/>
  <c r="K128" i="4"/>
  <c r="J128" i="4"/>
  <c r="I128" i="4"/>
  <c r="H128" i="4"/>
  <c r="G128" i="4"/>
  <c r="F128" i="4"/>
  <c r="B128" i="4"/>
  <c r="P127" i="4"/>
  <c r="O127" i="4"/>
  <c r="N127" i="4"/>
  <c r="M127" i="4"/>
  <c r="K127" i="4"/>
  <c r="J127" i="4"/>
  <c r="I127" i="4"/>
  <c r="H127" i="4"/>
  <c r="G127" i="4"/>
  <c r="F127" i="4"/>
  <c r="B127" i="4"/>
  <c r="P126" i="4"/>
  <c r="O126" i="4"/>
  <c r="N126" i="4"/>
  <c r="M126" i="4"/>
  <c r="K126" i="4"/>
  <c r="J126" i="4"/>
  <c r="I126" i="4"/>
  <c r="H126" i="4"/>
  <c r="G126" i="4"/>
  <c r="F126" i="4"/>
  <c r="B126" i="4"/>
  <c r="P125" i="4"/>
  <c r="O125" i="4"/>
  <c r="N125" i="4"/>
  <c r="M125" i="4"/>
  <c r="K125" i="4"/>
  <c r="J125" i="4"/>
  <c r="I125" i="4"/>
  <c r="H125" i="4"/>
  <c r="G125" i="4"/>
  <c r="F125" i="4"/>
  <c r="B125" i="4"/>
  <c r="P124" i="4"/>
  <c r="O124" i="4"/>
  <c r="N124" i="4"/>
  <c r="M124" i="4"/>
  <c r="K124" i="4"/>
  <c r="J124" i="4"/>
  <c r="I124" i="4"/>
  <c r="H124" i="4"/>
  <c r="G124" i="4"/>
  <c r="F124" i="4"/>
  <c r="B124" i="4"/>
  <c r="P123" i="4"/>
  <c r="O123" i="4"/>
  <c r="N123" i="4"/>
  <c r="M123" i="4"/>
  <c r="K123" i="4"/>
  <c r="J123" i="4"/>
  <c r="I123" i="4"/>
  <c r="H123" i="4"/>
  <c r="G123" i="4"/>
  <c r="F123" i="4"/>
  <c r="B123" i="4"/>
  <c r="P122" i="4"/>
  <c r="O122" i="4"/>
  <c r="N122" i="4"/>
  <c r="M122" i="4"/>
  <c r="K122" i="4"/>
  <c r="J122" i="4"/>
  <c r="I122" i="4"/>
  <c r="H122" i="4"/>
  <c r="G122" i="4"/>
  <c r="F122" i="4"/>
  <c r="B122" i="4"/>
  <c r="P121" i="4"/>
  <c r="O121" i="4"/>
  <c r="N121" i="4"/>
  <c r="M121" i="4"/>
  <c r="K121" i="4"/>
  <c r="J121" i="4"/>
  <c r="I121" i="4"/>
  <c r="H121" i="4"/>
  <c r="G121" i="4"/>
  <c r="F121" i="4"/>
  <c r="B121" i="4"/>
  <c r="P120" i="4"/>
  <c r="O120" i="4"/>
  <c r="N120" i="4"/>
  <c r="M120" i="4"/>
  <c r="K120" i="4"/>
  <c r="J120" i="4"/>
  <c r="I120" i="4"/>
  <c r="H120" i="4"/>
  <c r="G120" i="4"/>
  <c r="F120" i="4"/>
  <c r="B120" i="4"/>
  <c r="P119" i="4"/>
  <c r="O119" i="4"/>
  <c r="N119" i="4"/>
  <c r="M119" i="4"/>
  <c r="K119" i="4"/>
  <c r="J119" i="4"/>
  <c r="I119" i="4"/>
  <c r="H119" i="4"/>
  <c r="G119" i="4"/>
  <c r="F119" i="4"/>
  <c r="B119" i="4"/>
  <c r="P118" i="4"/>
  <c r="O118" i="4"/>
  <c r="N118" i="4"/>
  <c r="M118" i="4"/>
  <c r="K118" i="4"/>
  <c r="J118" i="4"/>
  <c r="I118" i="4"/>
  <c r="H118" i="4"/>
  <c r="G118" i="4"/>
  <c r="F118" i="4"/>
  <c r="B118" i="4"/>
  <c r="P117" i="4"/>
  <c r="O117" i="4"/>
  <c r="N117" i="4"/>
  <c r="M117" i="4"/>
  <c r="K117" i="4"/>
  <c r="J117" i="4"/>
  <c r="I117" i="4"/>
  <c r="H117" i="4"/>
  <c r="G117" i="4"/>
  <c r="F117" i="4"/>
  <c r="B117" i="4"/>
  <c r="P116" i="4"/>
  <c r="O116" i="4"/>
  <c r="N116" i="4"/>
  <c r="M116" i="4"/>
  <c r="K116" i="4"/>
  <c r="J116" i="4"/>
  <c r="I116" i="4"/>
  <c r="H116" i="4"/>
  <c r="G116" i="4"/>
  <c r="F116" i="4"/>
  <c r="B116" i="4"/>
  <c r="P115" i="4"/>
  <c r="O115" i="4"/>
  <c r="N115" i="4"/>
  <c r="M115" i="4"/>
  <c r="K115" i="4"/>
  <c r="J115" i="4"/>
  <c r="I115" i="4"/>
  <c r="H115" i="4"/>
  <c r="G115" i="4"/>
  <c r="F115" i="4"/>
  <c r="B115" i="4"/>
  <c r="P114" i="4"/>
  <c r="O114" i="4"/>
  <c r="N114" i="4"/>
  <c r="M114" i="4"/>
  <c r="K114" i="4"/>
  <c r="J114" i="4"/>
  <c r="I114" i="4"/>
  <c r="H114" i="4"/>
  <c r="G114" i="4"/>
  <c r="F114" i="4"/>
  <c r="B114" i="4"/>
  <c r="P113" i="4"/>
  <c r="O113" i="4"/>
  <c r="N113" i="4"/>
  <c r="M113" i="4"/>
  <c r="K113" i="4"/>
  <c r="J113" i="4"/>
  <c r="I113" i="4"/>
  <c r="H113" i="4"/>
  <c r="G113" i="4"/>
  <c r="F113" i="4"/>
  <c r="B113" i="4"/>
  <c r="P112" i="4"/>
  <c r="O112" i="4"/>
  <c r="N112" i="4"/>
  <c r="M112" i="4"/>
  <c r="K112" i="4"/>
  <c r="J112" i="4"/>
  <c r="I112" i="4"/>
  <c r="H112" i="4"/>
  <c r="G112" i="4"/>
  <c r="F112" i="4"/>
  <c r="B112" i="4"/>
  <c r="P111" i="4"/>
  <c r="O111" i="4"/>
  <c r="N111" i="4"/>
  <c r="M111" i="4"/>
  <c r="K111" i="4"/>
  <c r="J111" i="4"/>
  <c r="I111" i="4"/>
  <c r="H111" i="4"/>
  <c r="G111" i="4"/>
  <c r="F111" i="4"/>
  <c r="B111" i="4"/>
  <c r="P110" i="4"/>
  <c r="O110" i="4"/>
  <c r="N110" i="4"/>
  <c r="M110" i="4"/>
  <c r="K110" i="4"/>
  <c r="J110" i="4"/>
  <c r="I110" i="4"/>
  <c r="H110" i="4"/>
  <c r="G110" i="4"/>
  <c r="F110" i="4"/>
  <c r="B110" i="4"/>
  <c r="P109" i="4"/>
  <c r="O109" i="4"/>
  <c r="N109" i="4"/>
  <c r="M109" i="4"/>
  <c r="K109" i="4"/>
  <c r="J109" i="4"/>
  <c r="I109" i="4"/>
  <c r="H109" i="4"/>
  <c r="G109" i="4"/>
  <c r="F109" i="4"/>
  <c r="B109" i="4"/>
  <c r="P108" i="4"/>
  <c r="O108" i="4"/>
  <c r="N108" i="4"/>
  <c r="M108" i="4"/>
  <c r="K108" i="4"/>
  <c r="J108" i="4"/>
  <c r="I108" i="4"/>
  <c r="H108" i="4"/>
  <c r="G108" i="4"/>
  <c r="F108" i="4"/>
  <c r="B108" i="4"/>
  <c r="P107" i="4"/>
  <c r="O107" i="4"/>
  <c r="N107" i="4"/>
  <c r="M107" i="4"/>
  <c r="K107" i="4"/>
  <c r="J107" i="4"/>
  <c r="I107" i="4"/>
  <c r="H107" i="4"/>
  <c r="G107" i="4"/>
  <c r="F107" i="4"/>
  <c r="B107" i="4"/>
  <c r="P106" i="4"/>
  <c r="O106" i="4"/>
  <c r="N106" i="4"/>
  <c r="M106" i="4"/>
  <c r="K106" i="4"/>
  <c r="J106" i="4"/>
  <c r="I106" i="4"/>
  <c r="H106" i="4"/>
  <c r="G106" i="4"/>
  <c r="F106" i="4"/>
  <c r="B106" i="4"/>
  <c r="P105" i="4"/>
  <c r="O105" i="4"/>
  <c r="N105" i="4"/>
  <c r="M105" i="4"/>
  <c r="K105" i="4"/>
  <c r="J105" i="4"/>
  <c r="I105" i="4"/>
  <c r="H105" i="4"/>
  <c r="G105" i="4"/>
  <c r="F105" i="4"/>
  <c r="B105" i="4"/>
  <c r="P104" i="4"/>
  <c r="O104" i="4"/>
  <c r="N104" i="4"/>
  <c r="M104" i="4"/>
  <c r="K104" i="4"/>
  <c r="J104" i="4"/>
  <c r="I104" i="4"/>
  <c r="H104" i="4"/>
  <c r="G104" i="4"/>
  <c r="F104" i="4"/>
  <c r="B104" i="4"/>
  <c r="P103" i="4"/>
  <c r="O103" i="4"/>
  <c r="N103" i="4"/>
  <c r="M103" i="4"/>
  <c r="K103" i="4"/>
  <c r="J103" i="4"/>
  <c r="I103" i="4"/>
  <c r="H103" i="4"/>
  <c r="G103" i="4"/>
  <c r="F103" i="4"/>
  <c r="B103" i="4"/>
  <c r="P102" i="4"/>
  <c r="O102" i="4"/>
  <c r="N102" i="4"/>
  <c r="M102" i="4"/>
  <c r="K102" i="4"/>
  <c r="J102" i="4"/>
  <c r="I102" i="4"/>
  <c r="H102" i="4"/>
  <c r="G102" i="4"/>
  <c r="F102" i="4"/>
  <c r="B102" i="4"/>
  <c r="P101" i="4"/>
  <c r="O101" i="4"/>
  <c r="N101" i="4"/>
  <c r="M101" i="4"/>
  <c r="K101" i="4"/>
  <c r="J101" i="4"/>
  <c r="I101" i="4"/>
  <c r="H101" i="4"/>
  <c r="G101" i="4"/>
  <c r="F101" i="4"/>
  <c r="B101" i="4"/>
  <c r="P100" i="4"/>
  <c r="O100" i="4"/>
  <c r="N100" i="4"/>
  <c r="M100" i="4"/>
  <c r="K100" i="4"/>
  <c r="J100" i="4"/>
  <c r="I100" i="4"/>
  <c r="H100" i="4"/>
  <c r="G100" i="4"/>
  <c r="F100" i="4"/>
  <c r="B100" i="4"/>
  <c r="P99" i="4"/>
  <c r="O99" i="4"/>
  <c r="N99" i="4"/>
  <c r="M99" i="4"/>
  <c r="K99" i="4"/>
  <c r="J99" i="4"/>
  <c r="I99" i="4"/>
  <c r="H99" i="4"/>
  <c r="G99" i="4"/>
  <c r="F99" i="4"/>
  <c r="B99" i="4"/>
  <c r="P98" i="4"/>
  <c r="O98" i="4"/>
  <c r="N98" i="4"/>
  <c r="M98" i="4"/>
  <c r="K98" i="4"/>
  <c r="J98" i="4"/>
  <c r="I98" i="4"/>
  <c r="H98" i="4"/>
  <c r="G98" i="4"/>
  <c r="F98" i="4"/>
  <c r="B98" i="4"/>
  <c r="P97" i="4"/>
  <c r="O97" i="4"/>
  <c r="N97" i="4"/>
  <c r="M97" i="4"/>
  <c r="K97" i="4"/>
  <c r="J97" i="4"/>
  <c r="I97" i="4"/>
  <c r="H97" i="4"/>
  <c r="G97" i="4"/>
  <c r="F97" i="4"/>
  <c r="B97" i="4"/>
  <c r="P96" i="4"/>
  <c r="O96" i="4"/>
  <c r="N96" i="4"/>
  <c r="M96" i="4"/>
  <c r="K96" i="4"/>
  <c r="J96" i="4"/>
  <c r="I96" i="4"/>
  <c r="H96" i="4"/>
  <c r="G96" i="4"/>
  <c r="F96" i="4"/>
  <c r="B96" i="4"/>
  <c r="P95" i="4"/>
  <c r="O95" i="4"/>
  <c r="N95" i="4"/>
  <c r="M95" i="4"/>
  <c r="K95" i="4"/>
  <c r="J95" i="4"/>
  <c r="I95" i="4"/>
  <c r="H95" i="4"/>
  <c r="G95" i="4"/>
  <c r="F95" i="4"/>
  <c r="B95" i="4"/>
  <c r="P94" i="4"/>
  <c r="O94" i="4"/>
  <c r="N94" i="4"/>
  <c r="M94" i="4"/>
  <c r="K94" i="4"/>
  <c r="J94" i="4"/>
  <c r="I94" i="4"/>
  <c r="H94" i="4"/>
  <c r="G94" i="4"/>
  <c r="F94" i="4"/>
  <c r="B94" i="4"/>
  <c r="P93" i="4"/>
  <c r="O93" i="4"/>
  <c r="N93" i="4"/>
  <c r="M93" i="4"/>
  <c r="K93" i="4"/>
  <c r="J93" i="4"/>
  <c r="I93" i="4"/>
  <c r="H93" i="4"/>
  <c r="G93" i="4"/>
  <c r="F93" i="4"/>
  <c r="B93" i="4"/>
  <c r="P92" i="4"/>
  <c r="O92" i="4"/>
  <c r="N92" i="4"/>
  <c r="M92" i="4"/>
  <c r="K92" i="4"/>
  <c r="J92" i="4"/>
  <c r="I92" i="4"/>
  <c r="H92" i="4"/>
  <c r="G92" i="4"/>
  <c r="F92" i="4"/>
  <c r="B92" i="4"/>
  <c r="P91" i="4"/>
  <c r="O91" i="4"/>
  <c r="N91" i="4"/>
  <c r="M91" i="4"/>
  <c r="K91" i="4"/>
  <c r="J91" i="4"/>
  <c r="I91" i="4"/>
  <c r="H91" i="4"/>
  <c r="G91" i="4"/>
  <c r="F91" i="4"/>
  <c r="B91" i="4"/>
  <c r="P90" i="4"/>
  <c r="O90" i="4"/>
  <c r="N90" i="4"/>
  <c r="M90" i="4"/>
  <c r="K90" i="4"/>
  <c r="J90" i="4"/>
  <c r="I90" i="4"/>
  <c r="H90" i="4"/>
  <c r="G90" i="4"/>
  <c r="F90" i="4"/>
  <c r="B90" i="4"/>
  <c r="P89" i="4"/>
  <c r="O89" i="4"/>
  <c r="N89" i="4"/>
  <c r="M89" i="4"/>
  <c r="K89" i="4"/>
  <c r="J89" i="4"/>
  <c r="I89" i="4"/>
  <c r="H89" i="4"/>
  <c r="G89" i="4"/>
  <c r="F89" i="4"/>
  <c r="B89" i="4"/>
  <c r="P88" i="4"/>
  <c r="O88" i="4"/>
  <c r="N88" i="4"/>
  <c r="M88" i="4"/>
  <c r="K88" i="4"/>
  <c r="J88" i="4"/>
  <c r="I88" i="4"/>
  <c r="H88" i="4"/>
  <c r="G88" i="4"/>
  <c r="F88" i="4"/>
  <c r="B88" i="4"/>
  <c r="P87" i="4"/>
  <c r="O87" i="4"/>
  <c r="N87" i="4"/>
  <c r="M87" i="4"/>
  <c r="K87" i="4"/>
  <c r="J87" i="4"/>
  <c r="I87" i="4"/>
  <c r="H87" i="4"/>
  <c r="G87" i="4"/>
  <c r="F87" i="4"/>
  <c r="B87" i="4"/>
  <c r="P86" i="4"/>
  <c r="O86" i="4"/>
  <c r="N86" i="4"/>
  <c r="M86" i="4"/>
  <c r="K86" i="4"/>
  <c r="J86" i="4"/>
  <c r="I86" i="4"/>
  <c r="H86" i="4"/>
  <c r="G86" i="4"/>
  <c r="F86" i="4"/>
  <c r="B86" i="4"/>
  <c r="P85" i="4"/>
  <c r="O85" i="4"/>
  <c r="N85" i="4"/>
  <c r="M85" i="4"/>
  <c r="K85" i="4"/>
  <c r="J85" i="4"/>
  <c r="I85" i="4"/>
  <c r="H85" i="4"/>
  <c r="G85" i="4"/>
  <c r="F85" i="4"/>
  <c r="B85" i="4"/>
  <c r="P84" i="4"/>
  <c r="O84" i="4"/>
  <c r="N84" i="4"/>
  <c r="M84" i="4"/>
  <c r="K84" i="4"/>
  <c r="J84" i="4"/>
  <c r="I84" i="4"/>
  <c r="H84" i="4"/>
  <c r="G84" i="4"/>
  <c r="F84" i="4"/>
  <c r="B84" i="4"/>
  <c r="P83" i="4"/>
  <c r="O83" i="4"/>
  <c r="N83" i="4"/>
  <c r="M83" i="4"/>
  <c r="K83" i="4"/>
  <c r="J83" i="4"/>
  <c r="I83" i="4"/>
  <c r="H83" i="4"/>
  <c r="G83" i="4"/>
  <c r="F83" i="4"/>
  <c r="B83" i="4"/>
  <c r="P82" i="4"/>
  <c r="O82" i="4"/>
  <c r="N82" i="4"/>
  <c r="M82" i="4"/>
  <c r="K82" i="4"/>
  <c r="J82" i="4"/>
  <c r="I82" i="4"/>
  <c r="H82" i="4"/>
  <c r="G82" i="4"/>
  <c r="F82" i="4"/>
  <c r="B82" i="4"/>
  <c r="P81" i="4"/>
  <c r="O81" i="4"/>
  <c r="N81" i="4"/>
  <c r="M81" i="4"/>
  <c r="K81" i="4"/>
  <c r="J81" i="4"/>
  <c r="I81" i="4"/>
  <c r="H81" i="4"/>
  <c r="G81" i="4"/>
  <c r="F81" i="4"/>
  <c r="B81" i="4"/>
  <c r="P80" i="4"/>
  <c r="O80" i="4"/>
  <c r="N80" i="4"/>
  <c r="M80" i="4"/>
  <c r="K80" i="4"/>
  <c r="J80" i="4"/>
  <c r="I80" i="4"/>
  <c r="H80" i="4"/>
  <c r="G80" i="4"/>
  <c r="F80" i="4"/>
  <c r="B80" i="4"/>
  <c r="P79" i="4"/>
  <c r="O79" i="4"/>
  <c r="N79" i="4"/>
  <c r="M79" i="4"/>
  <c r="K79" i="4"/>
  <c r="J79" i="4"/>
  <c r="I79" i="4"/>
  <c r="H79" i="4"/>
  <c r="G79" i="4"/>
  <c r="F79" i="4"/>
  <c r="B79" i="4"/>
  <c r="P78" i="4"/>
  <c r="O78" i="4"/>
  <c r="N78" i="4"/>
  <c r="M78" i="4"/>
  <c r="K78" i="4"/>
  <c r="J78" i="4"/>
  <c r="I78" i="4"/>
  <c r="H78" i="4"/>
  <c r="G78" i="4"/>
  <c r="F78" i="4"/>
  <c r="B78" i="4"/>
  <c r="P77" i="4"/>
  <c r="O77" i="4"/>
  <c r="N77" i="4"/>
  <c r="M77" i="4"/>
  <c r="K77" i="4"/>
  <c r="J77" i="4"/>
  <c r="I77" i="4"/>
  <c r="H77" i="4"/>
  <c r="G77" i="4"/>
  <c r="F77" i="4"/>
  <c r="B77" i="4"/>
  <c r="P76" i="4"/>
  <c r="O76" i="4"/>
  <c r="N76" i="4"/>
  <c r="M76" i="4"/>
  <c r="K76" i="4"/>
  <c r="J76" i="4"/>
  <c r="I76" i="4"/>
  <c r="H76" i="4"/>
  <c r="G76" i="4"/>
  <c r="F76" i="4"/>
  <c r="B76" i="4"/>
  <c r="P75" i="4"/>
  <c r="O75" i="4"/>
  <c r="N75" i="4"/>
  <c r="M75" i="4"/>
  <c r="K75" i="4"/>
  <c r="J75" i="4"/>
  <c r="I75" i="4"/>
  <c r="H75" i="4"/>
  <c r="G75" i="4"/>
  <c r="F75" i="4"/>
  <c r="B75" i="4"/>
  <c r="P74" i="4"/>
  <c r="O74" i="4"/>
  <c r="N74" i="4"/>
  <c r="M74" i="4"/>
  <c r="K74" i="4"/>
  <c r="J74" i="4"/>
  <c r="I74" i="4"/>
  <c r="H74" i="4"/>
  <c r="G74" i="4"/>
  <c r="F74" i="4"/>
  <c r="B74" i="4"/>
  <c r="P73" i="4"/>
  <c r="O73" i="4"/>
  <c r="N73" i="4"/>
  <c r="M73" i="4"/>
  <c r="K73" i="4"/>
  <c r="J73" i="4"/>
  <c r="I73" i="4"/>
  <c r="H73" i="4"/>
  <c r="G73" i="4"/>
  <c r="F73" i="4"/>
  <c r="B73" i="4"/>
  <c r="P72" i="4"/>
  <c r="O72" i="4"/>
  <c r="N72" i="4"/>
  <c r="M72" i="4"/>
  <c r="K72" i="4"/>
  <c r="J72" i="4"/>
  <c r="I72" i="4"/>
  <c r="H72" i="4"/>
  <c r="G72" i="4"/>
  <c r="F72" i="4"/>
  <c r="B72" i="4"/>
  <c r="P71" i="4"/>
  <c r="O71" i="4"/>
  <c r="N71" i="4"/>
  <c r="M71" i="4"/>
  <c r="K71" i="4"/>
  <c r="J71" i="4"/>
  <c r="I71" i="4"/>
  <c r="H71" i="4"/>
  <c r="G71" i="4"/>
  <c r="F71" i="4"/>
  <c r="B71" i="4"/>
  <c r="P70" i="4"/>
  <c r="O70" i="4"/>
  <c r="N70" i="4"/>
  <c r="M70" i="4"/>
  <c r="K70" i="4"/>
  <c r="J70" i="4"/>
  <c r="I70" i="4"/>
  <c r="H70" i="4"/>
  <c r="G70" i="4"/>
  <c r="F70" i="4"/>
  <c r="B70" i="4"/>
  <c r="P69" i="4"/>
  <c r="O69" i="4"/>
  <c r="N69" i="4"/>
  <c r="M69" i="4"/>
  <c r="K69" i="4"/>
  <c r="J69" i="4"/>
  <c r="I69" i="4"/>
  <c r="H69" i="4"/>
  <c r="G69" i="4"/>
  <c r="F69" i="4"/>
  <c r="B69" i="4"/>
  <c r="P68" i="4"/>
  <c r="O68" i="4"/>
  <c r="N68" i="4"/>
  <c r="M68" i="4"/>
  <c r="K68" i="4"/>
  <c r="J68" i="4"/>
  <c r="I68" i="4"/>
  <c r="H68" i="4"/>
  <c r="G68" i="4"/>
  <c r="F68" i="4"/>
  <c r="B68" i="4"/>
  <c r="P67" i="4"/>
  <c r="O67" i="4"/>
  <c r="N67" i="4"/>
  <c r="M67" i="4"/>
  <c r="K67" i="4"/>
  <c r="J67" i="4"/>
  <c r="I67" i="4"/>
  <c r="H67" i="4"/>
  <c r="G67" i="4"/>
  <c r="F67" i="4"/>
  <c r="B67" i="4"/>
  <c r="P66" i="4"/>
  <c r="O66" i="4"/>
  <c r="N66" i="4"/>
  <c r="M66" i="4"/>
  <c r="K66" i="4"/>
  <c r="J66" i="4"/>
  <c r="I66" i="4"/>
  <c r="H66" i="4"/>
  <c r="G66" i="4"/>
  <c r="F66" i="4"/>
  <c r="B66" i="4"/>
  <c r="P65" i="4"/>
  <c r="O65" i="4"/>
  <c r="N65" i="4"/>
  <c r="M65" i="4"/>
  <c r="K65" i="4"/>
  <c r="J65" i="4"/>
  <c r="I65" i="4"/>
  <c r="H65" i="4"/>
  <c r="G65" i="4"/>
  <c r="F65" i="4"/>
  <c r="B65" i="4"/>
  <c r="P64" i="4"/>
  <c r="O64" i="4"/>
  <c r="N64" i="4"/>
  <c r="M64" i="4"/>
  <c r="K64" i="4"/>
  <c r="J64" i="4"/>
  <c r="I64" i="4"/>
  <c r="H64" i="4"/>
  <c r="G64" i="4"/>
  <c r="F64" i="4"/>
  <c r="B64" i="4"/>
  <c r="P63" i="4"/>
  <c r="O63" i="4"/>
  <c r="N63" i="4"/>
  <c r="M63" i="4"/>
  <c r="K63" i="4"/>
  <c r="J63" i="4"/>
  <c r="I63" i="4"/>
  <c r="H63" i="4"/>
  <c r="G63" i="4"/>
  <c r="F63" i="4"/>
  <c r="B63" i="4"/>
  <c r="P62" i="4"/>
  <c r="O62" i="4"/>
  <c r="N62" i="4"/>
  <c r="M62" i="4"/>
  <c r="K62" i="4"/>
  <c r="J62" i="4"/>
  <c r="I62" i="4"/>
  <c r="H62" i="4"/>
  <c r="G62" i="4"/>
  <c r="F62" i="4"/>
  <c r="B62" i="4"/>
  <c r="P61" i="4"/>
  <c r="O61" i="4"/>
  <c r="N61" i="4"/>
  <c r="M61" i="4"/>
  <c r="K61" i="4"/>
  <c r="J61" i="4"/>
  <c r="I61" i="4"/>
  <c r="H61" i="4"/>
  <c r="G61" i="4"/>
  <c r="F61" i="4"/>
  <c r="B61" i="4"/>
  <c r="P60" i="4"/>
  <c r="O60" i="4"/>
  <c r="N60" i="4"/>
  <c r="M60" i="4"/>
  <c r="K60" i="4"/>
  <c r="J60" i="4"/>
  <c r="I60" i="4"/>
  <c r="H60" i="4"/>
  <c r="G60" i="4"/>
  <c r="F60" i="4"/>
  <c r="B60" i="4"/>
  <c r="P59" i="4"/>
  <c r="O59" i="4"/>
  <c r="N59" i="4"/>
  <c r="M59" i="4"/>
  <c r="K59" i="4"/>
  <c r="J59" i="4"/>
  <c r="I59" i="4"/>
  <c r="H59" i="4"/>
  <c r="G59" i="4"/>
  <c r="F59" i="4"/>
  <c r="B59" i="4"/>
  <c r="P58" i="4"/>
  <c r="O58" i="4"/>
  <c r="N58" i="4"/>
  <c r="M58" i="4"/>
  <c r="K58" i="4"/>
  <c r="J58" i="4"/>
  <c r="I58" i="4"/>
  <c r="H58" i="4"/>
  <c r="G58" i="4"/>
  <c r="F58" i="4"/>
  <c r="B58" i="4"/>
  <c r="P57" i="4"/>
  <c r="O57" i="4"/>
  <c r="N57" i="4"/>
  <c r="M57" i="4"/>
  <c r="K57" i="4"/>
  <c r="J57" i="4"/>
  <c r="I57" i="4"/>
  <c r="H57" i="4"/>
  <c r="G57" i="4"/>
  <c r="F57" i="4"/>
  <c r="B57" i="4"/>
  <c r="P56" i="4"/>
  <c r="O56" i="4"/>
  <c r="N56" i="4"/>
  <c r="M56" i="4"/>
  <c r="K56" i="4"/>
  <c r="J56" i="4"/>
  <c r="I56" i="4"/>
  <c r="H56" i="4"/>
  <c r="G56" i="4"/>
  <c r="F56" i="4"/>
  <c r="B56" i="4"/>
  <c r="P55" i="4"/>
  <c r="O55" i="4"/>
  <c r="N55" i="4"/>
  <c r="M55" i="4"/>
  <c r="K55" i="4"/>
  <c r="J55" i="4"/>
  <c r="I55" i="4"/>
  <c r="H55" i="4"/>
  <c r="G55" i="4"/>
  <c r="F55" i="4"/>
  <c r="B55" i="4"/>
  <c r="P54" i="4"/>
  <c r="O54" i="4"/>
  <c r="N54" i="4"/>
  <c r="M54" i="4"/>
  <c r="K54" i="4"/>
  <c r="J54" i="4"/>
  <c r="I54" i="4"/>
  <c r="H54" i="4"/>
  <c r="G54" i="4"/>
  <c r="F54" i="4"/>
  <c r="B54" i="4"/>
  <c r="P53" i="4"/>
  <c r="O53" i="4"/>
  <c r="N53" i="4"/>
  <c r="M53" i="4"/>
  <c r="K53" i="4"/>
  <c r="J53" i="4"/>
  <c r="I53" i="4"/>
  <c r="H53" i="4"/>
  <c r="G53" i="4"/>
  <c r="F53" i="4"/>
  <c r="B53" i="4"/>
  <c r="P52" i="4"/>
  <c r="O52" i="4"/>
  <c r="N52" i="4"/>
  <c r="M52" i="4"/>
  <c r="K52" i="4"/>
  <c r="J52" i="4"/>
  <c r="I52" i="4"/>
  <c r="H52" i="4"/>
  <c r="G52" i="4"/>
  <c r="F52" i="4"/>
  <c r="B52" i="4"/>
  <c r="P51" i="4"/>
  <c r="O51" i="4"/>
  <c r="N51" i="4"/>
  <c r="M51" i="4"/>
  <c r="K51" i="4"/>
  <c r="J51" i="4"/>
  <c r="I51" i="4"/>
  <c r="H51" i="4"/>
  <c r="G51" i="4"/>
  <c r="F51" i="4"/>
  <c r="B51" i="4"/>
  <c r="P50" i="4"/>
  <c r="O50" i="4"/>
  <c r="N50" i="4"/>
  <c r="M50" i="4"/>
  <c r="K50" i="4"/>
  <c r="J50" i="4"/>
  <c r="I50" i="4"/>
  <c r="H50" i="4"/>
  <c r="G50" i="4"/>
  <c r="F50" i="4"/>
  <c r="B50" i="4"/>
  <c r="P49" i="4"/>
  <c r="O49" i="4"/>
  <c r="N49" i="4"/>
  <c r="M49" i="4"/>
  <c r="K49" i="4"/>
  <c r="J49" i="4"/>
  <c r="I49" i="4"/>
  <c r="H49" i="4"/>
  <c r="G49" i="4"/>
  <c r="F49" i="4"/>
  <c r="B49" i="4"/>
  <c r="P48" i="4"/>
  <c r="O48" i="4"/>
  <c r="N48" i="4"/>
  <c r="M48" i="4"/>
  <c r="K48" i="4"/>
  <c r="J48" i="4"/>
  <c r="I48" i="4"/>
  <c r="H48" i="4"/>
  <c r="G48" i="4"/>
  <c r="F48" i="4"/>
  <c r="B48" i="4"/>
  <c r="P47" i="4"/>
  <c r="O47" i="4"/>
  <c r="N47" i="4"/>
  <c r="M47" i="4"/>
  <c r="K47" i="4"/>
  <c r="J47" i="4"/>
  <c r="I47" i="4"/>
  <c r="H47" i="4"/>
  <c r="G47" i="4"/>
  <c r="F47" i="4"/>
  <c r="B47" i="4"/>
  <c r="P46" i="4"/>
  <c r="O46" i="4"/>
  <c r="N46" i="4"/>
  <c r="M46" i="4"/>
  <c r="K46" i="4"/>
  <c r="J46" i="4"/>
  <c r="I46" i="4"/>
  <c r="H46" i="4"/>
  <c r="G46" i="4"/>
  <c r="F46" i="4"/>
  <c r="B46" i="4"/>
  <c r="P45" i="4"/>
  <c r="O45" i="4"/>
  <c r="N45" i="4"/>
  <c r="M45" i="4"/>
  <c r="K45" i="4"/>
  <c r="J45" i="4"/>
  <c r="I45" i="4"/>
  <c r="H45" i="4"/>
  <c r="G45" i="4"/>
  <c r="F45" i="4"/>
  <c r="B45" i="4"/>
  <c r="P44" i="4"/>
  <c r="O44" i="4"/>
  <c r="N44" i="4"/>
  <c r="M44" i="4"/>
  <c r="K44" i="4"/>
  <c r="J44" i="4"/>
  <c r="I44" i="4"/>
  <c r="H44" i="4"/>
  <c r="G44" i="4"/>
  <c r="F44" i="4"/>
  <c r="B44" i="4"/>
  <c r="P43" i="4"/>
  <c r="O43" i="4"/>
  <c r="N43" i="4"/>
  <c r="M43" i="4"/>
  <c r="K43" i="4"/>
  <c r="J43" i="4"/>
  <c r="I43" i="4"/>
  <c r="H43" i="4"/>
  <c r="G43" i="4"/>
  <c r="F43" i="4"/>
  <c r="B43" i="4"/>
  <c r="P42" i="4"/>
  <c r="O42" i="4"/>
  <c r="N42" i="4"/>
  <c r="M42" i="4"/>
  <c r="K42" i="4"/>
  <c r="J42" i="4"/>
  <c r="I42" i="4"/>
  <c r="H42" i="4"/>
  <c r="G42" i="4"/>
  <c r="F42" i="4"/>
  <c r="B42" i="4"/>
  <c r="P41" i="4"/>
  <c r="O41" i="4"/>
  <c r="N41" i="4"/>
  <c r="M41" i="4"/>
  <c r="K41" i="4"/>
  <c r="J41" i="4"/>
  <c r="I41" i="4"/>
  <c r="H41" i="4"/>
  <c r="G41" i="4"/>
  <c r="F41" i="4"/>
  <c r="B41" i="4"/>
  <c r="P40" i="4"/>
  <c r="O40" i="4"/>
  <c r="N40" i="4"/>
  <c r="M40" i="4"/>
  <c r="K40" i="4"/>
  <c r="J40" i="4"/>
  <c r="I40" i="4"/>
  <c r="H40" i="4"/>
  <c r="G40" i="4"/>
  <c r="F40" i="4"/>
  <c r="B40" i="4"/>
  <c r="P39" i="4"/>
  <c r="O39" i="4"/>
  <c r="N39" i="4"/>
  <c r="M39" i="4"/>
  <c r="K39" i="4"/>
  <c r="J39" i="4"/>
  <c r="I39" i="4"/>
  <c r="H39" i="4"/>
  <c r="G39" i="4"/>
  <c r="F39" i="4"/>
  <c r="B39" i="4"/>
  <c r="P38" i="4"/>
  <c r="O38" i="4"/>
  <c r="N38" i="4"/>
  <c r="M38" i="4"/>
  <c r="K38" i="4"/>
  <c r="J38" i="4"/>
  <c r="I38" i="4"/>
  <c r="H38" i="4"/>
  <c r="G38" i="4"/>
  <c r="F38" i="4"/>
  <c r="B38" i="4"/>
  <c r="P37" i="4"/>
  <c r="O37" i="4"/>
  <c r="N37" i="4"/>
  <c r="M37" i="4"/>
  <c r="K37" i="4"/>
  <c r="J37" i="4"/>
  <c r="I37" i="4"/>
  <c r="H37" i="4"/>
  <c r="G37" i="4"/>
  <c r="F37" i="4"/>
  <c r="B37" i="4"/>
  <c r="P36" i="4"/>
  <c r="O36" i="4"/>
  <c r="N36" i="4"/>
  <c r="M36" i="4"/>
  <c r="K36" i="4"/>
  <c r="J36" i="4"/>
  <c r="I36" i="4"/>
  <c r="H36" i="4"/>
  <c r="G36" i="4"/>
  <c r="F36" i="4"/>
  <c r="B36" i="4"/>
  <c r="P35" i="4"/>
  <c r="O35" i="4"/>
  <c r="N35" i="4"/>
  <c r="M35" i="4"/>
  <c r="K35" i="4"/>
  <c r="J35" i="4"/>
  <c r="I35" i="4"/>
  <c r="H35" i="4"/>
  <c r="G35" i="4"/>
  <c r="F35" i="4"/>
  <c r="B35" i="4"/>
  <c r="P34" i="4"/>
  <c r="O34" i="4"/>
  <c r="N34" i="4"/>
  <c r="M34" i="4"/>
  <c r="K34" i="4"/>
  <c r="J34" i="4"/>
  <c r="I34" i="4"/>
  <c r="H34" i="4"/>
  <c r="G34" i="4"/>
  <c r="F34" i="4"/>
  <c r="B34" i="4"/>
  <c r="P33" i="4"/>
  <c r="O33" i="4"/>
  <c r="N33" i="4"/>
  <c r="M33" i="4"/>
  <c r="K33" i="4"/>
  <c r="J33" i="4"/>
  <c r="I33" i="4"/>
  <c r="H33" i="4"/>
  <c r="G33" i="4"/>
  <c r="F33" i="4"/>
  <c r="B33" i="4"/>
  <c r="P32" i="4"/>
  <c r="O32" i="4"/>
  <c r="N32" i="4"/>
  <c r="M32" i="4"/>
  <c r="K32" i="4"/>
  <c r="J32" i="4"/>
  <c r="I32" i="4"/>
  <c r="H32" i="4"/>
  <c r="G32" i="4"/>
  <c r="F32" i="4"/>
  <c r="B32" i="4"/>
  <c r="P31" i="4"/>
  <c r="O31" i="4"/>
  <c r="N31" i="4"/>
  <c r="M31" i="4"/>
  <c r="K31" i="4"/>
  <c r="J31" i="4"/>
  <c r="I31" i="4"/>
  <c r="H31" i="4"/>
  <c r="G31" i="4"/>
  <c r="F31" i="4"/>
  <c r="B31" i="4"/>
  <c r="P30" i="4"/>
  <c r="O30" i="4"/>
  <c r="N30" i="4"/>
  <c r="M30" i="4"/>
  <c r="K30" i="4"/>
  <c r="J30" i="4"/>
  <c r="I30" i="4"/>
  <c r="H30" i="4"/>
  <c r="G30" i="4"/>
  <c r="F30" i="4"/>
  <c r="B30" i="4"/>
  <c r="P29" i="4"/>
  <c r="O29" i="4"/>
  <c r="N29" i="4"/>
  <c r="M29" i="4"/>
  <c r="K29" i="4"/>
  <c r="J29" i="4"/>
  <c r="I29" i="4"/>
  <c r="H29" i="4"/>
  <c r="G29" i="4"/>
  <c r="F29" i="4"/>
  <c r="B29" i="4"/>
  <c r="P28" i="4"/>
  <c r="O28" i="4"/>
  <c r="N28" i="4"/>
  <c r="M28" i="4"/>
  <c r="K28" i="4"/>
  <c r="J28" i="4"/>
  <c r="I28" i="4"/>
  <c r="H28" i="4"/>
  <c r="G28" i="4"/>
  <c r="F28" i="4"/>
  <c r="B28" i="4"/>
  <c r="P27" i="4"/>
  <c r="O27" i="4"/>
  <c r="N27" i="4"/>
  <c r="M27" i="4"/>
  <c r="K27" i="4"/>
  <c r="J27" i="4"/>
  <c r="I27" i="4"/>
  <c r="H27" i="4"/>
  <c r="G27" i="4"/>
  <c r="F27" i="4"/>
  <c r="B27" i="4"/>
  <c r="P26" i="4"/>
  <c r="O26" i="4"/>
  <c r="N26" i="4"/>
  <c r="M26" i="4"/>
  <c r="K26" i="4"/>
  <c r="J26" i="4"/>
  <c r="I26" i="4"/>
  <c r="H26" i="4"/>
  <c r="G26" i="4"/>
  <c r="F26" i="4"/>
  <c r="B26" i="4"/>
  <c r="P25" i="4"/>
  <c r="O25" i="4"/>
  <c r="N25" i="4"/>
  <c r="M25" i="4"/>
  <c r="K25" i="4"/>
  <c r="J25" i="4"/>
  <c r="I25" i="4"/>
  <c r="H25" i="4"/>
  <c r="G25" i="4"/>
  <c r="F25" i="4"/>
  <c r="B25" i="4"/>
  <c r="P24" i="4"/>
  <c r="O24" i="4"/>
  <c r="N24" i="4"/>
  <c r="M24" i="4"/>
  <c r="K24" i="4"/>
  <c r="J24" i="4"/>
  <c r="I24" i="4"/>
  <c r="H24" i="4"/>
  <c r="G24" i="4"/>
  <c r="F24" i="4"/>
  <c r="B24" i="4"/>
  <c r="P23" i="4"/>
  <c r="O23" i="4"/>
  <c r="N23" i="4"/>
  <c r="M23" i="4"/>
  <c r="K23" i="4"/>
  <c r="J23" i="4"/>
  <c r="I23" i="4"/>
  <c r="H23" i="4"/>
  <c r="G23" i="4"/>
  <c r="F23" i="4"/>
  <c r="B23" i="4"/>
  <c r="P22" i="4"/>
  <c r="O22" i="4"/>
  <c r="N22" i="4"/>
  <c r="M22" i="4"/>
  <c r="K22" i="4"/>
  <c r="J22" i="4"/>
  <c r="I22" i="4"/>
  <c r="H22" i="4"/>
  <c r="G22" i="4"/>
  <c r="F22" i="4"/>
  <c r="B22" i="4"/>
  <c r="P21" i="4"/>
  <c r="O21" i="4"/>
  <c r="N21" i="4"/>
  <c r="M21" i="4"/>
  <c r="K21" i="4"/>
  <c r="J21" i="4"/>
  <c r="I21" i="4"/>
  <c r="H21" i="4"/>
  <c r="G21" i="4"/>
  <c r="F21" i="4"/>
  <c r="B21" i="4"/>
  <c r="P20" i="4"/>
  <c r="O20" i="4"/>
  <c r="N20" i="4"/>
  <c r="M20" i="4"/>
  <c r="K20" i="4"/>
  <c r="J20" i="4"/>
  <c r="I20" i="4"/>
  <c r="H20" i="4"/>
  <c r="G20" i="4"/>
  <c r="F20" i="4"/>
  <c r="B20" i="4"/>
  <c r="P19" i="4"/>
  <c r="O19" i="4"/>
  <c r="N19" i="4"/>
  <c r="M19" i="4"/>
  <c r="K19" i="4"/>
  <c r="J19" i="4"/>
  <c r="I19" i="4"/>
  <c r="H19" i="4"/>
  <c r="G19" i="4"/>
  <c r="F19" i="4"/>
  <c r="B19" i="4"/>
  <c r="P18" i="4"/>
  <c r="O18" i="4"/>
  <c r="N18" i="4"/>
  <c r="M18" i="4"/>
  <c r="K18" i="4"/>
  <c r="J18" i="4"/>
  <c r="I18" i="4"/>
  <c r="H18" i="4"/>
  <c r="G18" i="4"/>
  <c r="F18" i="4"/>
  <c r="B18" i="4"/>
  <c r="P17" i="4"/>
  <c r="O17" i="4"/>
  <c r="N17" i="4"/>
  <c r="M17" i="4"/>
  <c r="K17" i="4"/>
  <c r="J17" i="4"/>
  <c r="I17" i="4"/>
  <c r="H17" i="4"/>
  <c r="G17" i="4"/>
  <c r="F17" i="4"/>
  <c r="B17" i="4"/>
  <c r="P16" i="4"/>
  <c r="O16" i="4"/>
  <c r="N16" i="4"/>
  <c r="M16" i="4"/>
  <c r="K16" i="4"/>
  <c r="J16" i="4"/>
  <c r="I16" i="4"/>
  <c r="H16" i="4"/>
  <c r="G16" i="4"/>
  <c r="F16" i="4"/>
  <c r="B16" i="4"/>
  <c r="M15" i="4"/>
  <c r="O15" i="4" s="1"/>
  <c r="K15" i="4"/>
  <c r="N15" i="4" s="1"/>
  <c r="H15" i="4"/>
  <c r="J15" i="4" s="1"/>
  <c r="G15" i="4"/>
  <c r="F15" i="4"/>
  <c r="I15" i="4" s="1"/>
  <c r="B15" i="4"/>
  <c r="M14" i="4"/>
  <c r="O14" i="4" s="1"/>
  <c r="J14" i="4"/>
  <c r="I14" i="4"/>
  <c r="H14" i="4"/>
  <c r="G14" i="4"/>
  <c r="F14" i="4"/>
  <c r="P14" i="4" s="1"/>
  <c r="B14" i="4"/>
  <c r="M13" i="4"/>
  <c r="O13" i="4" s="1"/>
  <c r="H13" i="4"/>
  <c r="G13" i="4"/>
  <c r="K13" i="4" s="1"/>
  <c r="N13" i="4" s="1"/>
  <c r="F13" i="4"/>
  <c r="B13" i="4"/>
  <c r="M12" i="4"/>
  <c r="O12" i="4" s="1"/>
  <c r="K12" i="4"/>
  <c r="N12" i="4" s="1"/>
  <c r="H12" i="4"/>
  <c r="G12" i="4"/>
  <c r="F12" i="4"/>
  <c r="P12" i="4" s="1"/>
  <c r="B12" i="4"/>
  <c r="M11" i="4"/>
  <c r="O11" i="4" s="1"/>
  <c r="I11" i="4"/>
  <c r="H11" i="4"/>
  <c r="G11" i="4"/>
  <c r="F11" i="4"/>
  <c r="B11" i="4"/>
  <c r="M10" i="4"/>
  <c r="O10" i="4" s="1"/>
  <c r="H10" i="4"/>
  <c r="G10" i="4"/>
  <c r="F10" i="4"/>
  <c r="B10" i="4"/>
  <c r="M9" i="4"/>
  <c r="O9" i="4" s="1"/>
  <c r="H9" i="4"/>
  <c r="G9" i="4"/>
  <c r="K9" i="4" s="1"/>
  <c r="N9" i="4" s="1"/>
  <c r="F9" i="4"/>
  <c r="B9" i="4"/>
  <c r="M8" i="4"/>
  <c r="O8" i="4" s="1"/>
  <c r="B8" i="4"/>
  <c r="K14" i="4" l="1"/>
  <c r="N14" i="4" s="1"/>
  <c r="I13" i="4"/>
  <c r="P13" i="4" s="1"/>
  <c r="J13" i="4"/>
  <c r="K10" i="4"/>
  <c r="N10" i="4" s="1"/>
  <c r="J12" i="4"/>
  <c r="P8" i="4"/>
  <c r="N8" i="4"/>
  <c r="B4" i="5" s="1"/>
  <c r="I12" i="4"/>
  <c r="K11" i="4"/>
  <c r="N11" i="4" s="1"/>
  <c r="B5" i="5"/>
  <c r="B6" i="5" s="1"/>
  <c r="P11" i="4"/>
  <c r="P15" i="4"/>
  <c r="I9" i="4"/>
  <c r="P9" i="4" s="1"/>
  <c r="J10" i="4"/>
  <c r="I8" i="4"/>
  <c r="J9" i="4"/>
  <c r="J8" i="4"/>
  <c r="I10" i="4"/>
  <c r="P10" i="4" s="1"/>
  <c r="J11" i="4"/>
  <c r="E6" i="5" l="1"/>
  <c r="E5" i="5"/>
  <c r="E4" i="5"/>
  <c r="B7" i="5" l="1"/>
</calcChain>
</file>

<file path=xl/sharedStrings.xml><?xml version="1.0" encoding="utf-8"?>
<sst xmlns="http://schemas.openxmlformats.org/spreadsheetml/2006/main" count="213" uniqueCount="152">
  <si>
    <t>Plantilla básica pro de planeación de compras para pymes</t>
  </si>
  <si>
    <t>Objetivo: ayudarte a decidir qué comprar, cuánto comprar, cuándo pedir y cuánto dinero comprometer, sin depender de intuición. Usa el ejemplo integrado como guía, luego borra su contenido y reemplázalo por tus datos. La plantilla soporta hasta 200 productos.</t>
  </si>
  <si>
    <t>Paso</t>
  </si>
  <si>
    <t>Qué hacer</t>
  </si>
  <si>
    <t>Dónde</t>
  </si>
  <si>
    <t>Lo llena el usuario</t>
  </si>
  <si>
    <t>Se calcula solo</t>
  </si>
  <si>
    <t>Nota</t>
  </si>
  <si>
    <t>1</t>
  </si>
  <si>
    <t>Lee el flujo de uso y revisa los conceptos básicos.</t>
  </si>
  <si>
    <t>Instrucciones y Glosario</t>
  </si>
  <si>
    <t>No</t>
  </si>
  <si>
    <t>Sirve para entender la lógica general antes de editar.</t>
  </si>
  <si>
    <t>2</t>
  </si>
  <si>
    <t>Borra el contenido de las filas del ejemplo y reemplázalo por tus datos en ambas hojas operativas.</t>
  </si>
  <si>
    <t>Productos base y Planeación de compras</t>
  </si>
  <si>
    <t>Sí</t>
  </si>
  <si>
    <t>No cambies encabezados, no elimines filas y asegúrate de que los SKU coincidan entre ambas hojas.</t>
  </si>
  <si>
    <t>3</t>
  </si>
  <si>
    <t>Carga tu catálogo con SKU, producto, costo, lead time, stock de seguridad y criticidad.</t>
  </si>
  <si>
    <t>Productos base</t>
  </si>
  <si>
    <t>La plantilla está lista para 200 productos.</t>
  </si>
  <si>
    <t>4</t>
  </si>
  <si>
    <t>Carga SKU, consumo promedio diario, stock físico, stock comprometido y compra ajustada. Observaciones es opcional.</t>
  </si>
  <si>
    <t>Planeación de compras</t>
  </si>
  <si>
    <t>Parcial</t>
  </si>
  <si>
    <t>Producto, costos, demanda, reorden, fecha sugerida y estado se calculan automáticamente.</t>
  </si>
  <si>
    <t>5</t>
  </si>
  <si>
    <t>Revisa el semáforo, la fecha sugerida y el costo total.</t>
  </si>
  <si>
    <t>Planeación de compras y Resumen</t>
  </si>
  <si>
    <t>Usa el semáforo para priorizar.</t>
  </si>
  <si>
    <t>6</t>
  </si>
  <si>
    <t>Compara la compra ajustada contra tu presupuesto y corrige si hace falta.</t>
  </si>
  <si>
    <t>Puedes editar presupuesto disponible en B5 de Planeación y compra ajustada en la columna L.</t>
  </si>
  <si>
    <t>Campos clave que debes cuidar</t>
  </si>
  <si>
    <t>• Consumo promedio diario</t>
  </si>
  <si>
    <t>Registra el promedio de salida por día.</t>
  </si>
  <si>
    <t>• Lead time (días)</t>
  </si>
  <si>
    <t>Tiempo real que tarda el proveedor en entregar.</t>
  </si>
  <si>
    <t>• Stock de seguridad</t>
  </si>
  <si>
    <t>Colchón mínimo para evitar faltantes.</t>
  </si>
  <si>
    <t>• Compra ajustada</t>
  </si>
  <si>
    <t>Compra final que decides según tu caja o criterio comercial.</t>
  </si>
  <si>
    <t>• Fecha base, días de planeación y presupuesto</t>
  </si>
  <si>
    <t>Se editan en la hoja Planeación de compras.</t>
  </si>
  <si>
    <t>• Estado (semáforo)</t>
  </si>
  <si>
    <t>Te ayuda a priorizar: Urgente, Revisar o Sano.</t>
  </si>
  <si>
    <t>Glosario básico</t>
  </si>
  <si>
    <t>Término</t>
  </si>
  <si>
    <t>Explicación simple</t>
  </si>
  <si>
    <t>Ejemplo</t>
  </si>
  <si>
    <t>SKU</t>
  </si>
  <si>
    <t>Código único del producto.</t>
  </si>
  <si>
    <t>LIM-001</t>
  </si>
  <si>
    <t>Consumo promedio diario</t>
  </si>
  <si>
    <t>Promedio de unidades que salen por día.</t>
  </si>
  <si>
    <t>12 unidades por día</t>
  </si>
  <si>
    <t>Stock físico</t>
  </si>
  <si>
    <t>Cantidad que tienes físicamente en inventario.</t>
  </si>
  <si>
    <t>90</t>
  </si>
  <si>
    <t>Stock comprometido</t>
  </si>
  <si>
    <t>Cantidad ya reservada o comprometida.</t>
  </si>
  <si>
    <t>12</t>
  </si>
  <si>
    <t>Inventario disponible</t>
  </si>
  <si>
    <t>Stock físico menos stock comprometido.</t>
  </si>
  <si>
    <t>78</t>
  </si>
  <si>
    <t>Stock de seguridad</t>
  </si>
  <si>
    <t>25</t>
  </si>
  <si>
    <t>Lead time</t>
  </si>
  <si>
    <t>Días que tarda el proveedor en entregar.</t>
  </si>
  <si>
    <t>7 días</t>
  </si>
  <si>
    <t>Demanda proyectada</t>
  </si>
  <si>
    <t>Consumo esperado durante el periodo de planeación.</t>
  </si>
  <si>
    <t>252 unidades</t>
  </si>
  <si>
    <t>Punto de reorden</t>
  </si>
  <si>
    <t>Nivel en el que conviene emitir el pedido.</t>
  </si>
  <si>
    <t>109 unidades</t>
  </si>
  <si>
    <t>Cobertura</t>
  </si>
  <si>
    <t>Días que dura el inventario disponible al ritmo actual.</t>
  </si>
  <si>
    <t>6.5 días</t>
  </si>
  <si>
    <t>Compra sugerida</t>
  </si>
  <si>
    <t>Compra ideal calculada por la plantilla.</t>
  </si>
  <si>
    <t>199 unidades</t>
  </si>
  <si>
    <t>Compra ajustada</t>
  </si>
  <si>
    <t>Compra final que decides ejecutar.</t>
  </si>
  <si>
    <t>180 unidades</t>
  </si>
  <si>
    <t>Fecha sugerida de pedido</t>
  </si>
  <si>
    <t>Fecha estimada para emitir el pedido según el consumo, el stock disponible y el punto de reorden.</t>
  </si>
  <si>
    <t>25/03/2026</t>
  </si>
  <si>
    <t>Fecha base</t>
  </si>
  <si>
    <t>Fecha desde la cual la plantilla calcula la fecha sugerida de pedido.</t>
  </si>
  <si>
    <t>Días de planeación</t>
  </si>
  <si>
    <t>Horizonte que usas para proyectar demanda y compra sugerida.</t>
  </si>
  <si>
    <t>21 días</t>
  </si>
  <si>
    <t>Presupuesto disponible</t>
  </si>
  <si>
    <t>Monto máximo que quieres comprometer en esta corrida de compra.</t>
  </si>
  <si>
    <t>$3,500</t>
  </si>
  <si>
    <t>Estado (semáforo)</t>
  </si>
  <si>
    <t>Prioridad operativa del producto según su situación actual: Urgente, Revisar o Sano.</t>
  </si>
  <si>
    <t>Urgente</t>
  </si>
  <si>
    <t>Productos base (hasta 200 productos)</t>
  </si>
  <si>
    <t>Ejemplo integrado: borra el contenido de las filas de ejemplo y reemplázalo por tus productos. Mantén los encabezados, la estructura de 200 filas y no borres las fórmulas de la hoja de Planeación de compras.</t>
  </si>
  <si>
    <t>Producto</t>
  </si>
  <si>
    <t>Categoría</t>
  </si>
  <si>
    <t>Proveedor</t>
  </si>
  <si>
    <t>Costo unitario</t>
  </si>
  <si>
    <t>Lead time (días)</t>
  </si>
  <si>
    <t>Crítico (Sí/No)</t>
  </si>
  <si>
    <t>Detergente multiusos 1L</t>
  </si>
  <si>
    <t>Limpieza</t>
  </si>
  <si>
    <t>Proveedor Norte</t>
  </si>
  <si>
    <t>LIM-002</t>
  </si>
  <si>
    <t>Desinfectante 1L</t>
  </si>
  <si>
    <t>LIM-003</t>
  </si>
  <si>
    <t>Cloro 1L</t>
  </si>
  <si>
    <t>Proveedor Centro</t>
  </si>
  <si>
    <t>LIM-004</t>
  </si>
  <si>
    <t>Limpiavidrios 500 ml</t>
  </si>
  <si>
    <t>LIM-005</t>
  </si>
  <si>
    <t>Jabón líquido manos 500 ml</t>
  </si>
  <si>
    <t>Higiene</t>
  </si>
  <si>
    <t>Proveedor Sur</t>
  </si>
  <si>
    <t>LIM-006</t>
  </si>
  <si>
    <t>Aromatizante ambiental</t>
  </si>
  <si>
    <t>LIM-007</t>
  </si>
  <si>
    <t>Esponja pack x3</t>
  </si>
  <si>
    <t>Accesorios</t>
  </si>
  <si>
    <t>Proveedor Hogar</t>
  </si>
  <si>
    <t>LIM-008</t>
  </si>
  <si>
    <t>Guantes de limpieza (par)</t>
  </si>
  <si>
    <t>Carga o pega tus datos en las columnas A, C, D, E, L y Q. Si reemplazas el ejemplo, borra el contenido de las filas de ejemplo; no elimines la estructura.</t>
  </si>
  <si>
    <t>Cobertura (días)</t>
  </si>
  <si>
    <t>Costo total sugerido</t>
  </si>
  <si>
    <t>Costo total ajustado</t>
  </si>
  <si>
    <t>Estado</t>
  </si>
  <si>
    <t>Observaciones</t>
  </si>
  <si>
    <t>Bajé compra por caja disponible.</t>
  </si>
  <si>
    <t>Compra parcial para balancear presupuesto.</t>
  </si>
  <si>
    <t>Se ajusta para cubrir 3 semanas.</t>
  </si>
  <si>
    <t>Mantengo compra sugerida.</t>
  </si>
  <si>
    <t>Producto crítico; priorizado.</t>
  </si>
  <si>
    <t>Ajuste menor por rotación más lenta.</t>
  </si>
  <si>
    <t>Urgente; compra ajustada por caja.</t>
  </si>
  <si>
    <t>Resumen ejecutivo</t>
  </si>
  <si>
    <t>Cantidad</t>
  </si>
  <si>
    <t>Total compra sugerida</t>
  </si>
  <si>
    <t>Total compra ajustada</t>
  </si>
  <si>
    <t>Revisar</t>
  </si>
  <si>
    <t>Diferencia vs presupuesto</t>
  </si>
  <si>
    <t>Sano</t>
  </si>
  <si>
    <t>Productos cargados</t>
  </si>
  <si>
    <t>Cómo leer este resumen: si la compra ajustada supera el presupuesto, revisa primero los productos en estado Urgente y luego ajusta las compras en estado Revisar. La idea es priorizar sin ahogar la caja.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</si>
</sst>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dd/mm/yyyy"/>
    <numFmt numFmtId="166" formatCode="0.0"/>
  </numFmts>
  <fonts count="6">
    <font>
      <sz val="11"/>
      <name val="Carlito"/>
    </font>
    <font>
      <b/>
      <sz val="14"/>
      <color rgb="FFFFFFFF"/>
      <name val="Carlito"/>
    </font>
    <font>
      <sz val="11"/>
      <color rgb="FF1F2937"/>
      <name val="Carlito"/>
    </font>
    <font>
      <b/>
      <sz val="11"/>
      <color rgb="FF1F2937"/>
      <name val="Carlito"/>
    </font>
    <font>
      <b/>
      <sz val="11"/>
      <color theme="0"/>
      <name val="Carlito"/>
    </font>
    <font>
      <sz val="11"/>
      <color theme="0"/>
      <name val="Carlito"/>
    </font>
  </fonts>
  <fills count="1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CE6F1"/>
      </patternFill>
    </fill>
    <fill>
      <patternFill patternType="solid">
        <fgColor rgb="FFF3F4F6"/>
      </patternFill>
    </fill>
    <fill>
      <patternFill patternType="solid">
        <fgColor rgb="FFFFFFFF"/>
      </patternFill>
    </fill>
    <fill>
      <patternFill patternType="solid">
        <fgColor rgb="FFF8CBAD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1F4E7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4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3F4F6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0" fontId="3" fillId="4" borderId="0" xfId="0" applyFont="1" applyFill="1"/>
    <xf numFmtId="0" fontId="3" fillId="5" borderId="0" xfId="0" applyFont="1" applyFill="1"/>
    <xf numFmtId="165" fontId="3" fillId="5" borderId="0" xfId="0" applyNumberFormat="1" applyFont="1" applyFill="1"/>
    <xf numFmtId="164" fontId="3" fillId="5" borderId="0" xfId="0" applyNumberFormat="1" applyFont="1" applyFill="1"/>
    <xf numFmtId="166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0" fontId="3" fillId="6" borderId="0" xfId="0" applyFont="1" applyFill="1"/>
    <xf numFmtId="0" fontId="3" fillId="7" borderId="0" xfId="0" applyFont="1" applyFill="1"/>
    <xf numFmtId="0" fontId="3" fillId="8" borderId="0" xfId="0" applyFont="1" applyFill="1"/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0" fontId="0" fillId="10" borderId="0" xfId="0" applyFill="1"/>
    <xf numFmtId="0" fontId="0" fillId="10" borderId="0" xfId="0" applyFill="1"/>
    <xf numFmtId="0" fontId="2" fillId="11" borderId="0" xfId="0" applyFont="1" applyFill="1" applyAlignment="1">
      <alignment vertical="top" wrapText="1"/>
    </xf>
    <xf numFmtId="0" fontId="0" fillId="10" borderId="0" xfId="0" applyFill="1" applyAlignment="1">
      <alignment wrapText="1"/>
    </xf>
    <xf numFmtId="0" fontId="3" fillId="12" borderId="0" xfId="0" applyFont="1" applyFill="1" applyAlignment="1">
      <alignment horizontal="center" vertical="center" wrapText="1"/>
    </xf>
    <xf numFmtId="0" fontId="0" fillId="10" borderId="0" xfId="0" applyFill="1" applyAlignment="1">
      <alignment wrapText="1"/>
    </xf>
    <xf numFmtId="0" fontId="4" fillId="13" borderId="0" xfId="0" applyFont="1" applyFill="1" applyAlignment="1">
      <alignment horizontal="left" vertical="center" wrapText="1"/>
    </xf>
    <xf numFmtId="0" fontId="5" fillId="13" borderId="0" xfId="0" applyFont="1" applyFill="1" applyAlignment="1">
      <alignment wrapText="1"/>
    </xf>
    <xf numFmtId="0" fontId="5" fillId="13" borderId="0" xfId="0" applyFont="1" applyFill="1"/>
    <xf numFmtId="0" fontId="1" fillId="9" borderId="0" xfId="0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0" fillId="10" borderId="0" xfId="0" applyFill="1" applyProtection="1">
      <protection locked="0"/>
    </xf>
    <xf numFmtId="0" fontId="2" fillId="11" borderId="0" xfId="0" applyFont="1" applyFill="1" applyAlignment="1" applyProtection="1">
      <alignment vertical="top" wrapText="1"/>
      <protection locked="0"/>
    </xf>
    <xf numFmtId="0" fontId="0" fillId="10" borderId="0" xfId="0" applyFill="1" applyProtection="1"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1" fontId="0" fillId="0" borderId="0" xfId="0" applyNumberFormat="1" applyAlignment="1" applyProtection="1">
      <alignment wrapText="1"/>
      <protection locked="0"/>
    </xf>
    <xf numFmtId="0" fontId="3" fillId="14" borderId="0" xfId="0" applyFont="1" applyFill="1" applyProtection="1">
      <protection locked="0"/>
    </xf>
    <xf numFmtId="165" fontId="3" fillId="15" borderId="0" xfId="0" applyNumberFormat="1" applyFont="1" applyFill="1" applyProtection="1">
      <protection locked="0"/>
    </xf>
    <xf numFmtId="0" fontId="3" fillId="15" borderId="0" xfId="0" applyFont="1" applyFill="1" applyProtection="1">
      <protection locked="0"/>
    </xf>
    <xf numFmtId="164" fontId="3" fillId="15" borderId="0" xfId="0" applyNumberFormat="1" applyFont="1" applyFill="1" applyProtection="1">
      <protection locked="0"/>
    </xf>
    <xf numFmtId="166" fontId="0" fillId="0" borderId="0" xfId="0" applyNumberFormat="1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3">
    <dxf>
      <font>
        <b/>
        <color rgb="FF006100"/>
      </font>
      <fill>
        <patternFill>
          <bgColor rgb="FFC6EFCE"/>
        </patternFill>
      </fill>
    </dxf>
    <dxf>
      <font>
        <b/>
        <color rgb="FF7F6000"/>
      </font>
      <fill>
        <patternFill>
          <bgColor rgb="FFFFEB9C"/>
        </patternFill>
      </fill>
    </dxf>
    <dxf>
      <font>
        <b/>
        <color rgb="FF9C0006"/>
      </font>
      <fill>
        <patternFill>
          <bgColor rgb="FFF8CBA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10</xdr:col>
      <xdr:colOff>97784</xdr:colOff>
      <xdr:row>1</xdr:row>
      <xdr:rowOff>104887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D32547-96BC-4FA6-A3F6-43DCBC960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41471" y="0"/>
          <a:ext cx="2114842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434340</xdr:colOff>
      <xdr:row>0</xdr:row>
      <xdr:rowOff>0</xdr:rowOff>
    </xdr:from>
    <xdr:to>
      <xdr:col>6</xdr:col>
      <xdr:colOff>548932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95B305-6AE3-43E8-94E3-5A702DFD9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64390" y="0"/>
          <a:ext cx="2114842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12</xdr:col>
      <xdr:colOff>114592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DBEA9B-382A-40E7-B425-DC7BA086E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73400" y="0"/>
          <a:ext cx="2114842" cy="590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542925</xdr:colOff>
      <xdr:row>0</xdr:row>
      <xdr:rowOff>7620</xdr:rowOff>
    </xdr:from>
    <xdr:to>
      <xdr:col>20</xdr:col>
      <xdr:colOff>653707</xdr:colOff>
      <xdr:row>3</xdr:row>
      <xdr:rowOff>40005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9DCE13-4BC4-48EF-BF20-9BF698366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1325" y="7620"/>
          <a:ext cx="2111032" cy="5943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19050</xdr:rowOff>
    </xdr:from>
    <xdr:to>
      <xdr:col>9</xdr:col>
      <xdr:colOff>371767</xdr:colOff>
      <xdr:row>3</xdr:row>
      <xdr:rowOff>45720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20F628-0620-48F9-9269-E80207137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81975" y="19050"/>
          <a:ext cx="2114842" cy="5886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ctosBaseTable" displayName="ProductosBaseTable" ref="A6:H206">
  <tableColumns count="8">
    <tableColumn id="1" xr3:uid="{00000000-0010-0000-0000-000001000000}" name="SKU"/>
    <tableColumn id="2" xr3:uid="{00000000-0010-0000-0000-000002000000}" name="Producto"/>
    <tableColumn id="3" xr3:uid="{00000000-0010-0000-0000-000003000000}" name="Categoría"/>
    <tableColumn id="4" xr3:uid="{00000000-0010-0000-0000-000004000000}" name="Proveedor"/>
    <tableColumn id="5" xr3:uid="{00000000-0010-0000-0000-000005000000}" name="Costo unitario"/>
    <tableColumn id="6" xr3:uid="{00000000-0010-0000-0000-000006000000}" name="Lead time (días)"/>
    <tableColumn id="7" xr3:uid="{00000000-0010-0000-0000-000007000000}" name="Stock de seguridad"/>
    <tableColumn id="8" xr3:uid="{00000000-0010-0000-0000-000008000000}" name="Crítico (Sí/No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laneacionComprasTable" displayName="PlaneacionComprasTable" ref="A7:Q207">
  <tableColumns count="17">
    <tableColumn id="1" xr3:uid="{00000000-0010-0000-0100-000001000000}" name="SKU"/>
    <tableColumn id="2" xr3:uid="{00000000-0010-0000-0100-000002000000}" name="Producto"/>
    <tableColumn id="3" xr3:uid="{00000000-0010-0000-0100-000003000000}" name="Consumo promedio diario"/>
    <tableColumn id="4" xr3:uid="{00000000-0010-0000-0100-000004000000}" name="Stock físico"/>
    <tableColumn id="5" xr3:uid="{00000000-0010-0000-0100-000005000000}" name="Stock comprometido"/>
    <tableColumn id="6" xr3:uid="{00000000-0010-0000-0100-000006000000}" name="Inventario disponible"/>
    <tableColumn id="7" xr3:uid="{00000000-0010-0000-0100-000007000000}" name="Demanda proyectada"/>
    <tableColumn id="8" xr3:uid="{00000000-0010-0000-0100-000008000000}" name="Punto de reorden"/>
    <tableColumn id="9" xr3:uid="{00000000-0010-0000-0100-000009000000}" name="Cobertura (días)"/>
    <tableColumn id="10" xr3:uid="{00000000-0010-0000-0100-00000A000000}" name="Fecha sugerida de pedido"/>
    <tableColumn id="11" xr3:uid="{00000000-0010-0000-0100-00000B000000}" name="Compra sugerida"/>
    <tableColumn id="12" xr3:uid="{00000000-0010-0000-0100-00000C000000}" name="Compra ajustada"/>
    <tableColumn id="13" xr3:uid="{00000000-0010-0000-0100-00000D000000}" name="Costo unitario"/>
    <tableColumn id="14" xr3:uid="{00000000-0010-0000-0100-00000E000000}" name="Costo total sugerido"/>
    <tableColumn id="15" xr3:uid="{00000000-0010-0000-0100-00000F000000}" name="Costo total ajustado"/>
    <tableColumn id="16" xr3:uid="{00000000-0010-0000-0100-000010000000}" name="Estado"/>
    <tableColumn id="17" xr3:uid="{00000000-0010-0000-0100-000011000000}" name="Observacion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="85" zoomScaleNormal="85" workbookViewId="0">
      <selection activeCell="C2" sqref="C2"/>
    </sheetView>
  </sheetViews>
  <sheetFormatPr baseColWidth="10" defaultColWidth="8.796875" defaultRowHeight="37.799999999999997" customHeight="1"/>
  <cols>
    <col min="1" max="1" width="35.3984375" style="18" customWidth="1"/>
    <col min="2" max="2" width="59.09765625" style="18" customWidth="1"/>
    <col min="3" max="3" width="35.19921875" style="18" bestFit="1" customWidth="1"/>
    <col min="4" max="4" width="17" style="18" bestFit="1" customWidth="1"/>
    <col min="5" max="5" width="14" style="18" bestFit="1" customWidth="1"/>
    <col min="6" max="6" width="67" style="18" customWidth="1"/>
    <col min="7" max="16384" width="8.796875" style="18"/>
  </cols>
  <sheetData>
    <row r="1" spans="1:6" ht="37.799999999999997" customHeight="1">
      <c r="A1" s="16" t="s">
        <v>0</v>
      </c>
      <c r="B1" s="17"/>
      <c r="C1" s="17"/>
      <c r="D1" s="17"/>
      <c r="E1" s="17"/>
      <c r="F1" s="17"/>
    </row>
    <row r="3" spans="1:6" ht="37.799999999999997" customHeight="1">
      <c r="A3" s="19" t="s">
        <v>1</v>
      </c>
      <c r="B3" s="20"/>
      <c r="C3" s="20"/>
      <c r="D3" s="20"/>
      <c r="E3" s="20"/>
      <c r="F3" s="20"/>
    </row>
    <row r="5" spans="1:6" ht="27.6">
      <c r="A5" s="21" t="s">
        <v>2</v>
      </c>
      <c r="B5" s="21" t="s">
        <v>3</v>
      </c>
      <c r="C5" s="21" t="s">
        <v>4</v>
      </c>
      <c r="D5" s="21" t="s">
        <v>5</v>
      </c>
      <c r="E5" s="21" t="s">
        <v>6</v>
      </c>
      <c r="F5" s="21" t="s">
        <v>7</v>
      </c>
    </row>
    <row r="6" spans="1:6" ht="37.799999999999997" customHeight="1">
      <c r="A6" s="22" t="s">
        <v>8</v>
      </c>
      <c r="B6" s="22" t="s">
        <v>9</v>
      </c>
      <c r="C6" s="22" t="s">
        <v>10</v>
      </c>
      <c r="D6" s="22" t="s">
        <v>11</v>
      </c>
      <c r="E6" s="22" t="s">
        <v>11</v>
      </c>
      <c r="F6" s="22" t="s">
        <v>12</v>
      </c>
    </row>
    <row r="7" spans="1:6" ht="37.799999999999997" customHeight="1">
      <c r="A7" s="22" t="s">
        <v>13</v>
      </c>
      <c r="B7" s="22" t="s">
        <v>14</v>
      </c>
      <c r="C7" s="22" t="s">
        <v>15</v>
      </c>
      <c r="D7" s="22" t="s">
        <v>16</v>
      </c>
      <c r="E7" s="22" t="s">
        <v>11</v>
      </c>
      <c r="F7" s="22" t="s">
        <v>17</v>
      </c>
    </row>
    <row r="8" spans="1:6" ht="37.799999999999997" customHeight="1">
      <c r="A8" s="22" t="s">
        <v>18</v>
      </c>
      <c r="B8" s="22" t="s">
        <v>19</v>
      </c>
      <c r="C8" s="22" t="s">
        <v>20</v>
      </c>
      <c r="D8" s="22" t="s">
        <v>16</v>
      </c>
      <c r="E8" s="22" t="s">
        <v>11</v>
      </c>
      <c r="F8" s="22" t="s">
        <v>21</v>
      </c>
    </row>
    <row r="9" spans="1:6" ht="37.799999999999997" customHeight="1">
      <c r="A9" s="22" t="s">
        <v>22</v>
      </c>
      <c r="B9" s="22" t="s">
        <v>23</v>
      </c>
      <c r="C9" s="22" t="s">
        <v>24</v>
      </c>
      <c r="D9" s="22" t="s">
        <v>16</v>
      </c>
      <c r="E9" s="22" t="s">
        <v>25</v>
      </c>
      <c r="F9" s="22" t="s">
        <v>26</v>
      </c>
    </row>
    <row r="10" spans="1:6" ht="37.799999999999997" customHeight="1">
      <c r="A10" s="22" t="s">
        <v>27</v>
      </c>
      <c r="B10" s="22" t="s">
        <v>28</v>
      </c>
      <c r="C10" s="22" t="s">
        <v>29</v>
      </c>
      <c r="D10" s="22" t="s">
        <v>11</v>
      </c>
      <c r="E10" s="22" t="s">
        <v>16</v>
      </c>
      <c r="F10" s="22" t="s">
        <v>30</v>
      </c>
    </row>
    <row r="11" spans="1:6" ht="37.799999999999997" customHeight="1">
      <c r="A11" s="22" t="s">
        <v>31</v>
      </c>
      <c r="B11" s="22" t="s">
        <v>32</v>
      </c>
      <c r="C11" s="22" t="s">
        <v>29</v>
      </c>
      <c r="D11" s="22" t="s">
        <v>16</v>
      </c>
      <c r="E11" s="22" t="s">
        <v>16</v>
      </c>
      <c r="F11" s="22" t="s">
        <v>33</v>
      </c>
    </row>
    <row r="13" spans="1:6" ht="37.799999999999997" customHeight="1">
      <c r="A13" s="23" t="s">
        <v>34</v>
      </c>
      <c r="B13" s="24"/>
      <c r="C13" s="25"/>
      <c r="D13" s="25"/>
      <c r="E13" s="25"/>
      <c r="F13" s="25"/>
    </row>
    <row r="14" spans="1:6" ht="13.8">
      <c r="A14" s="22" t="s">
        <v>35</v>
      </c>
      <c r="B14" s="22" t="s">
        <v>36</v>
      </c>
      <c r="C14" s="22"/>
      <c r="D14" s="22"/>
      <c r="E14" s="22"/>
      <c r="F14" s="22"/>
    </row>
    <row r="15" spans="1:6" ht="13.8">
      <c r="A15" s="22" t="s">
        <v>37</v>
      </c>
      <c r="B15" s="22" t="s">
        <v>38</v>
      </c>
      <c r="C15" s="22"/>
      <c r="D15" s="22"/>
      <c r="E15" s="22"/>
      <c r="F15" s="22"/>
    </row>
    <row r="16" spans="1:6" ht="13.8">
      <c r="A16" s="22" t="s">
        <v>39</v>
      </c>
      <c r="B16" s="22" t="s">
        <v>40</v>
      </c>
      <c r="C16" s="22"/>
      <c r="D16" s="22"/>
      <c r="E16" s="22"/>
      <c r="F16" s="22"/>
    </row>
    <row r="17" spans="1:6" ht="13.8">
      <c r="A17" s="22" t="s">
        <v>41</v>
      </c>
      <c r="B17" s="22" t="s">
        <v>42</v>
      </c>
      <c r="C17" s="22"/>
      <c r="D17" s="22"/>
      <c r="E17" s="22"/>
      <c r="F17" s="22"/>
    </row>
    <row r="18" spans="1:6" ht="27.6">
      <c r="A18" s="22" t="s">
        <v>43</v>
      </c>
      <c r="B18" s="22" t="s">
        <v>44</v>
      </c>
      <c r="C18" s="22"/>
      <c r="D18" s="22"/>
      <c r="E18" s="22"/>
      <c r="F18" s="22"/>
    </row>
    <row r="19" spans="1:6" ht="13.8">
      <c r="A19" s="22" t="s">
        <v>45</v>
      </c>
      <c r="B19" s="22" t="s">
        <v>46</v>
      </c>
    </row>
    <row r="20" spans="1:6" ht="13.8"/>
  </sheetData>
  <sheetProtection algorithmName="SHA-512" hashValue="eiWUYPuXHq/B5aMvjaTVBDWRjsRALszKIrdoUkXE+Nu8cwUSujVUbSuDszAuOjEjeITYLOct2TGuUILnFJ3J8g==" saltValue="j18POd0mbpCHGUHC/eO+1Q==" spinCount="100000" sheet="1" objects="1" scenarios="1"/>
  <mergeCells count="3">
    <mergeCell ref="A3:F3"/>
    <mergeCell ref="A13:F13"/>
    <mergeCell ref="A1:F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activeCell="B15" sqref="B15"/>
    </sheetView>
  </sheetViews>
  <sheetFormatPr baseColWidth="10" defaultColWidth="8.796875" defaultRowHeight="13.8"/>
  <cols>
    <col min="1" max="1" width="28.09765625" style="18" customWidth="1"/>
    <col min="2" max="2" width="105.8984375" style="18" customWidth="1"/>
    <col min="3" max="3" width="21.296875" style="18" customWidth="1"/>
    <col min="4" max="16384" width="8.796875" style="18"/>
  </cols>
  <sheetData>
    <row r="1" spans="1:3">
      <c r="A1" s="26" t="s">
        <v>47</v>
      </c>
      <c r="B1" s="20"/>
      <c r="C1" s="20"/>
    </row>
    <row r="2" spans="1:3">
      <c r="A2" s="22"/>
      <c r="B2" s="22"/>
      <c r="C2" s="22"/>
    </row>
    <row r="3" spans="1:3">
      <c r="A3" s="21" t="s">
        <v>48</v>
      </c>
      <c r="B3" s="21" t="s">
        <v>49</v>
      </c>
      <c r="C3" s="21" t="s">
        <v>50</v>
      </c>
    </row>
    <row r="4" spans="1:3">
      <c r="A4" s="22" t="s">
        <v>51</v>
      </c>
      <c r="B4" s="22" t="s">
        <v>52</v>
      </c>
      <c r="C4" s="22" t="s">
        <v>53</v>
      </c>
    </row>
    <row r="5" spans="1:3">
      <c r="A5" s="22" t="s">
        <v>54</v>
      </c>
      <c r="B5" s="22" t="s">
        <v>55</v>
      </c>
      <c r="C5" s="22" t="s">
        <v>56</v>
      </c>
    </row>
    <row r="6" spans="1:3">
      <c r="A6" s="22" t="s">
        <v>57</v>
      </c>
      <c r="B6" s="22" t="s">
        <v>58</v>
      </c>
      <c r="C6" s="22" t="s">
        <v>59</v>
      </c>
    </row>
    <row r="7" spans="1:3">
      <c r="A7" s="22" t="s">
        <v>60</v>
      </c>
      <c r="B7" s="22" t="s">
        <v>61</v>
      </c>
      <c r="C7" s="22" t="s">
        <v>62</v>
      </c>
    </row>
    <row r="8" spans="1:3">
      <c r="A8" s="22" t="s">
        <v>63</v>
      </c>
      <c r="B8" s="22" t="s">
        <v>64</v>
      </c>
      <c r="C8" s="22" t="s">
        <v>65</v>
      </c>
    </row>
    <row r="9" spans="1:3">
      <c r="A9" s="22" t="s">
        <v>66</v>
      </c>
      <c r="B9" s="22" t="s">
        <v>40</v>
      </c>
      <c r="C9" s="22" t="s">
        <v>67</v>
      </c>
    </row>
    <row r="10" spans="1:3">
      <c r="A10" s="22" t="s">
        <v>68</v>
      </c>
      <c r="B10" s="22" t="s">
        <v>69</v>
      </c>
      <c r="C10" s="22" t="s">
        <v>70</v>
      </c>
    </row>
    <row r="11" spans="1:3">
      <c r="A11" s="22" t="s">
        <v>71</v>
      </c>
      <c r="B11" s="22" t="s">
        <v>72</v>
      </c>
      <c r="C11" s="22" t="s">
        <v>73</v>
      </c>
    </row>
    <row r="12" spans="1:3">
      <c r="A12" s="22" t="s">
        <v>74</v>
      </c>
      <c r="B12" s="22" t="s">
        <v>75</v>
      </c>
      <c r="C12" s="22" t="s">
        <v>76</v>
      </c>
    </row>
    <row r="13" spans="1:3">
      <c r="A13" s="22" t="s">
        <v>77</v>
      </c>
      <c r="B13" s="22" t="s">
        <v>78</v>
      </c>
      <c r="C13" s="22" t="s">
        <v>79</v>
      </c>
    </row>
    <row r="14" spans="1:3">
      <c r="A14" s="22" t="s">
        <v>80</v>
      </c>
      <c r="B14" s="22" t="s">
        <v>81</v>
      </c>
      <c r="C14" s="22" t="s">
        <v>82</v>
      </c>
    </row>
    <row r="15" spans="1:3">
      <c r="A15" s="22" t="s">
        <v>83</v>
      </c>
      <c r="B15" s="22" t="s">
        <v>84</v>
      </c>
      <c r="C15" s="22" t="s">
        <v>85</v>
      </c>
    </row>
    <row r="16" spans="1:3">
      <c r="A16" s="22" t="s">
        <v>86</v>
      </c>
      <c r="B16" s="22" t="s">
        <v>87</v>
      </c>
      <c r="C16" s="22" t="s">
        <v>88</v>
      </c>
    </row>
    <row r="17" spans="1:3">
      <c r="A17" s="22" t="s">
        <v>89</v>
      </c>
      <c r="B17" s="22" t="s">
        <v>90</v>
      </c>
      <c r="C17" s="22" t="s">
        <v>88</v>
      </c>
    </row>
    <row r="18" spans="1:3">
      <c r="A18" s="22" t="s">
        <v>91</v>
      </c>
      <c r="B18" s="22" t="s">
        <v>92</v>
      </c>
      <c r="C18" s="22" t="s">
        <v>93</v>
      </c>
    </row>
    <row r="19" spans="1:3">
      <c r="A19" s="22" t="s">
        <v>94</v>
      </c>
      <c r="B19" s="22" t="s">
        <v>95</v>
      </c>
      <c r="C19" s="22" t="s">
        <v>96</v>
      </c>
    </row>
    <row r="20" spans="1:3">
      <c r="A20" s="22" t="s">
        <v>97</v>
      </c>
      <c r="B20" s="22" t="s">
        <v>98</v>
      </c>
      <c r="C20" s="22" t="s">
        <v>99</v>
      </c>
    </row>
  </sheetData>
  <sheetProtection algorithmName="SHA-512" hashValue="vJD3y6i4aewj9hYUCzJzAKwRtNAdMGWffC/RRwlGRq5XbCgu/5GvaVdSDnN6vBxlBjizpJaUFDKfHcj+vnZLZw==" saltValue="WiqGxgBk7Un1u06gXRKChg==" spinCount="100000" sheet="1" objects="1" scenarios="1"/>
  <mergeCells count="1">
    <mergeCell ref="A1:C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6"/>
  <sheetViews>
    <sheetView workbookViewId="0">
      <selection activeCell="G17" sqref="G17"/>
    </sheetView>
  </sheetViews>
  <sheetFormatPr baseColWidth="10" defaultColWidth="8.796875" defaultRowHeight="13.8"/>
  <cols>
    <col min="1" max="1" width="15.8984375" customWidth="1"/>
    <col min="2" max="2" width="38.59765625" customWidth="1"/>
    <col min="3" max="3" width="31.8984375" customWidth="1"/>
    <col min="4" max="4" width="49.8984375" customWidth="1"/>
    <col min="5" max="5" width="14" customWidth="1"/>
    <col min="6" max="6" width="16" customWidth="1"/>
    <col min="7" max="7" width="18" customWidth="1"/>
    <col min="8" max="8" width="14" customWidth="1"/>
    <col min="9" max="16384" width="8.796875" style="18"/>
  </cols>
  <sheetData>
    <row r="1" spans="1:8" ht="17.399999999999999">
      <c r="A1" s="27" t="s">
        <v>100</v>
      </c>
      <c r="B1" s="28"/>
      <c r="C1" s="28"/>
      <c r="D1" s="28"/>
      <c r="E1" s="28"/>
      <c r="F1" s="28"/>
      <c r="G1" s="28"/>
      <c r="H1" s="28"/>
    </row>
    <row r="2" spans="1:8">
      <c r="A2" s="29"/>
      <c r="B2" s="29"/>
      <c r="C2" s="29"/>
      <c r="D2" s="29"/>
      <c r="E2" s="29"/>
      <c r="F2" s="29"/>
      <c r="G2" s="29"/>
      <c r="H2" s="29"/>
    </row>
    <row r="3" spans="1:8" ht="27.15" customHeight="1">
      <c r="A3" s="30" t="s">
        <v>101</v>
      </c>
      <c r="B3" s="31"/>
      <c r="C3" s="31"/>
      <c r="D3" s="31"/>
      <c r="E3" s="31"/>
      <c r="F3" s="31"/>
      <c r="G3" s="31"/>
      <c r="H3" s="31"/>
    </row>
    <row r="4" spans="1:8">
      <c r="A4" s="29"/>
      <c r="B4" s="29"/>
      <c r="C4" s="29"/>
      <c r="D4" s="29"/>
      <c r="E4" s="29"/>
      <c r="F4" s="29"/>
      <c r="G4" s="29"/>
      <c r="H4" s="29"/>
    </row>
    <row r="5" spans="1:8">
      <c r="A5" s="29"/>
      <c r="B5" s="29"/>
      <c r="C5" s="29"/>
      <c r="D5" s="29"/>
      <c r="E5" s="29"/>
      <c r="F5" s="29"/>
      <c r="G5" s="29"/>
      <c r="H5" s="29"/>
    </row>
    <row r="6" spans="1:8">
      <c r="A6" s="32" t="s">
        <v>51</v>
      </c>
      <c r="B6" s="32" t="s">
        <v>102</v>
      </c>
      <c r="C6" s="32" t="s">
        <v>103</v>
      </c>
      <c r="D6" s="32" t="s">
        <v>104</v>
      </c>
      <c r="E6" s="32" t="s">
        <v>105</v>
      </c>
      <c r="F6" s="32" t="s">
        <v>106</v>
      </c>
      <c r="G6" s="32" t="s">
        <v>66</v>
      </c>
      <c r="H6" s="32" t="s">
        <v>107</v>
      </c>
    </row>
    <row r="7" spans="1:8">
      <c r="A7" s="33" t="s">
        <v>53</v>
      </c>
      <c r="B7" s="33" t="s">
        <v>108</v>
      </c>
      <c r="C7" s="33" t="s">
        <v>109</v>
      </c>
      <c r="D7" s="33" t="s">
        <v>110</v>
      </c>
      <c r="E7" s="34">
        <v>6.2</v>
      </c>
      <c r="F7" s="35">
        <v>7</v>
      </c>
      <c r="G7" s="35">
        <v>25</v>
      </c>
      <c r="H7" s="33" t="s">
        <v>16</v>
      </c>
    </row>
    <row r="8" spans="1:8">
      <c r="A8" s="33" t="s">
        <v>111</v>
      </c>
      <c r="B8" s="33" t="s">
        <v>112</v>
      </c>
      <c r="C8" s="33" t="s">
        <v>109</v>
      </c>
      <c r="D8" s="33" t="s">
        <v>110</v>
      </c>
      <c r="E8" s="34">
        <v>5.0999999999999996</v>
      </c>
      <c r="F8" s="35">
        <v>5</v>
      </c>
      <c r="G8" s="35">
        <v>18</v>
      </c>
      <c r="H8" s="33" t="s">
        <v>16</v>
      </c>
    </row>
    <row r="9" spans="1:8">
      <c r="A9" s="33" t="s">
        <v>113</v>
      </c>
      <c r="B9" s="33" t="s">
        <v>114</v>
      </c>
      <c r="C9" s="33" t="s">
        <v>109</v>
      </c>
      <c r="D9" s="33" t="s">
        <v>115</v>
      </c>
      <c r="E9" s="34">
        <v>3.4</v>
      </c>
      <c r="F9" s="35">
        <v>4</v>
      </c>
      <c r="G9" s="35">
        <v>20</v>
      </c>
      <c r="H9" s="33" t="s">
        <v>16</v>
      </c>
    </row>
    <row r="10" spans="1:8">
      <c r="A10" s="33" t="s">
        <v>116</v>
      </c>
      <c r="B10" s="33" t="s">
        <v>117</v>
      </c>
      <c r="C10" s="33" t="s">
        <v>109</v>
      </c>
      <c r="D10" s="33" t="s">
        <v>115</v>
      </c>
      <c r="E10" s="34">
        <v>4.8</v>
      </c>
      <c r="F10" s="35">
        <v>6</v>
      </c>
      <c r="G10" s="35">
        <v>15</v>
      </c>
      <c r="H10" s="33" t="s">
        <v>11</v>
      </c>
    </row>
    <row r="11" spans="1:8">
      <c r="A11" s="33" t="s">
        <v>118</v>
      </c>
      <c r="B11" s="33" t="s">
        <v>119</v>
      </c>
      <c r="C11" s="33" t="s">
        <v>120</v>
      </c>
      <c r="D11" s="33" t="s">
        <v>121</v>
      </c>
      <c r="E11" s="34">
        <v>4.2</v>
      </c>
      <c r="F11" s="35">
        <v>5</v>
      </c>
      <c r="G11" s="35">
        <v>14</v>
      </c>
      <c r="H11" s="33" t="s">
        <v>16</v>
      </c>
    </row>
    <row r="12" spans="1:8">
      <c r="A12" s="33" t="s">
        <v>122</v>
      </c>
      <c r="B12" s="33" t="s">
        <v>123</v>
      </c>
      <c r="C12" s="33" t="s">
        <v>109</v>
      </c>
      <c r="D12" s="33" t="s">
        <v>121</v>
      </c>
      <c r="E12" s="34">
        <v>4.5</v>
      </c>
      <c r="F12" s="35">
        <v>7</v>
      </c>
      <c r="G12" s="35">
        <v>10</v>
      </c>
      <c r="H12" s="33" t="s">
        <v>11</v>
      </c>
    </row>
    <row r="13" spans="1:8">
      <c r="A13" s="33" t="s">
        <v>124</v>
      </c>
      <c r="B13" s="33" t="s">
        <v>125</v>
      </c>
      <c r="C13" s="33" t="s">
        <v>126</v>
      </c>
      <c r="D13" s="33" t="s">
        <v>127</v>
      </c>
      <c r="E13" s="34">
        <v>2.6</v>
      </c>
      <c r="F13" s="35">
        <v>8</v>
      </c>
      <c r="G13" s="35">
        <v>12</v>
      </c>
      <c r="H13" s="33" t="s">
        <v>11</v>
      </c>
    </row>
    <row r="14" spans="1:8">
      <c r="A14" s="33" t="s">
        <v>128</v>
      </c>
      <c r="B14" s="33" t="s">
        <v>129</v>
      </c>
      <c r="C14" s="33" t="s">
        <v>126</v>
      </c>
      <c r="D14" s="33" t="s">
        <v>127</v>
      </c>
      <c r="E14" s="34">
        <v>2.9</v>
      </c>
      <c r="F14" s="35">
        <v>6</v>
      </c>
      <c r="G14" s="35">
        <v>10</v>
      </c>
      <c r="H14" s="33" t="s">
        <v>16</v>
      </c>
    </row>
    <row r="15" spans="1:8">
      <c r="A15" s="33"/>
      <c r="B15" s="33"/>
      <c r="C15" s="33"/>
      <c r="D15" s="33"/>
      <c r="E15" s="34"/>
      <c r="F15" s="35"/>
      <c r="G15" s="35"/>
      <c r="H15" s="33"/>
    </row>
    <row r="16" spans="1:8">
      <c r="A16" s="33"/>
      <c r="B16" s="33"/>
      <c r="C16" s="33"/>
      <c r="D16" s="33"/>
      <c r="E16" s="34"/>
      <c r="F16" s="35"/>
      <c r="G16" s="35"/>
      <c r="H16" s="33"/>
    </row>
    <row r="17" spans="1:8">
      <c r="A17" s="33"/>
      <c r="B17" s="33"/>
      <c r="C17" s="33"/>
      <c r="D17" s="33"/>
      <c r="E17" s="34"/>
      <c r="F17" s="35"/>
      <c r="G17" s="35"/>
      <c r="H17" s="33"/>
    </row>
    <row r="18" spans="1:8">
      <c r="A18" s="33"/>
      <c r="B18" s="33"/>
      <c r="C18" s="33"/>
      <c r="D18" s="33"/>
      <c r="E18" s="34"/>
      <c r="F18" s="35"/>
      <c r="G18" s="35"/>
      <c r="H18" s="33"/>
    </row>
    <row r="19" spans="1:8">
      <c r="A19" s="33"/>
      <c r="B19" s="33"/>
      <c r="C19" s="33"/>
      <c r="D19" s="33"/>
      <c r="E19" s="34"/>
      <c r="F19" s="35"/>
      <c r="G19" s="35"/>
      <c r="H19" s="33"/>
    </row>
    <row r="20" spans="1:8">
      <c r="A20" s="33"/>
      <c r="B20" s="33"/>
      <c r="C20" s="33"/>
      <c r="D20" s="33"/>
      <c r="E20" s="34"/>
      <c r="F20" s="35"/>
      <c r="G20" s="35"/>
      <c r="H20" s="33"/>
    </row>
    <row r="21" spans="1:8">
      <c r="A21" s="33"/>
      <c r="B21" s="33"/>
      <c r="C21" s="33"/>
      <c r="D21" s="33"/>
      <c r="E21" s="34"/>
      <c r="F21" s="35"/>
      <c r="G21" s="35"/>
      <c r="H21" s="33"/>
    </row>
    <row r="22" spans="1:8">
      <c r="A22" s="33"/>
      <c r="B22" s="33"/>
      <c r="C22" s="33"/>
      <c r="D22" s="33"/>
      <c r="E22" s="34"/>
      <c r="F22" s="35"/>
      <c r="G22" s="35"/>
      <c r="H22" s="33"/>
    </row>
    <row r="23" spans="1:8">
      <c r="A23" s="33"/>
      <c r="B23" s="33"/>
      <c r="C23" s="33"/>
      <c r="D23" s="33"/>
      <c r="E23" s="34"/>
      <c r="F23" s="35"/>
      <c r="G23" s="35"/>
      <c r="H23" s="33"/>
    </row>
    <row r="24" spans="1:8">
      <c r="A24" s="33"/>
      <c r="B24" s="33"/>
      <c r="C24" s="33"/>
      <c r="D24" s="33"/>
      <c r="E24" s="34"/>
      <c r="F24" s="35"/>
      <c r="G24" s="35"/>
      <c r="H24" s="33"/>
    </row>
    <row r="25" spans="1:8">
      <c r="A25" s="33"/>
      <c r="B25" s="33"/>
      <c r="C25" s="33"/>
      <c r="D25" s="33"/>
      <c r="E25" s="34"/>
      <c r="F25" s="35"/>
      <c r="G25" s="35"/>
      <c r="H25" s="33"/>
    </row>
    <row r="26" spans="1:8">
      <c r="A26" s="33"/>
      <c r="B26" s="33"/>
      <c r="C26" s="33"/>
      <c r="D26" s="33"/>
      <c r="E26" s="34"/>
      <c r="F26" s="35"/>
      <c r="G26" s="35"/>
      <c r="H26" s="33"/>
    </row>
    <row r="27" spans="1:8">
      <c r="A27" s="33"/>
      <c r="B27" s="33"/>
      <c r="C27" s="33"/>
      <c r="D27" s="33"/>
      <c r="E27" s="34"/>
      <c r="F27" s="35"/>
      <c r="G27" s="35"/>
      <c r="H27" s="33"/>
    </row>
    <row r="28" spans="1:8">
      <c r="A28" s="33"/>
      <c r="B28" s="33"/>
      <c r="C28" s="33"/>
      <c r="D28" s="33"/>
      <c r="E28" s="34"/>
      <c r="F28" s="35"/>
      <c r="G28" s="35"/>
      <c r="H28" s="33"/>
    </row>
    <row r="29" spans="1:8">
      <c r="A29" s="33"/>
      <c r="B29" s="33"/>
      <c r="C29" s="33"/>
      <c r="D29" s="33"/>
      <c r="E29" s="34"/>
      <c r="F29" s="35"/>
      <c r="G29" s="35"/>
      <c r="H29" s="33"/>
    </row>
    <row r="30" spans="1:8">
      <c r="A30" s="33"/>
      <c r="B30" s="33"/>
      <c r="C30" s="33"/>
      <c r="D30" s="33"/>
      <c r="E30" s="34"/>
      <c r="F30" s="35"/>
      <c r="G30" s="35"/>
      <c r="H30" s="33"/>
    </row>
    <row r="31" spans="1:8">
      <c r="A31" s="33"/>
      <c r="B31" s="33"/>
      <c r="C31" s="33"/>
      <c r="D31" s="33"/>
      <c r="E31" s="34"/>
      <c r="F31" s="35"/>
      <c r="G31" s="35"/>
      <c r="H31" s="33"/>
    </row>
    <row r="32" spans="1:8">
      <c r="A32" s="33"/>
      <c r="B32" s="33"/>
      <c r="C32" s="33"/>
      <c r="D32" s="33"/>
      <c r="E32" s="34"/>
      <c r="F32" s="35"/>
      <c r="G32" s="35"/>
      <c r="H32" s="33"/>
    </row>
    <row r="33" spans="1:8">
      <c r="A33" s="33"/>
      <c r="B33" s="33"/>
      <c r="C33" s="33"/>
      <c r="D33" s="33"/>
      <c r="E33" s="34"/>
      <c r="F33" s="35"/>
      <c r="G33" s="35"/>
      <c r="H33" s="33"/>
    </row>
    <row r="34" spans="1:8">
      <c r="A34" s="33"/>
      <c r="B34" s="33"/>
      <c r="C34" s="33"/>
      <c r="D34" s="33"/>
      <c r="E34" s="34"/>
      <c r="F34" s="35"/>
      <c r="G34" s="35"/>
      <c r="H34" s="33"/>
    </row>
    <row r="35" spans="1:8">
      <c r="A35" s="33"/>
      <c r="B35" s="33"/>
      <c r="C35" s="33"/>
      <c r="D35" s="33"/>
      <c r="E35" s="34"/>
      <c r="F35" s="35"/>
      <c r="G35" s="35"/>
      <c r="H35" s="33"/>
    </row>
    <row r="36" spans="1:8">
      <c r="A36" s="33"/>
      <c r="B36" s="33"/>
      <c r="C36" s="33"/>
      <c r="D36" s="33"/>
      <c r="E36" s="34"/>
      <c r="F36" s="35"/>
      <c r="G36" s="35"/>
      <c r="H36" s="33"/>
    </row>
    <row r="37" spans="1:8">
      <c r="A37" s="33"/>
      <c r="B37" s="33"/>
      <c r="C37" s="33"/>
      <c r="D37" s="33"/>
      <c r="E37" s="34"/>
      <c r="F37" s="35"/>
      <c r="G37" s="35"/>
      <c r="H37" s="33"/>
    </row>
    <row r="38" spans="1:8">
      <c r="A38" s="33"/>
      <c r="B38" s="33"/>
      <c r="C38" s="33"/>
      <c r="D38" s="33"/>
      <c r="E38" s="34"/>
      <c r="F38" s="35"/>
      <c r="G38" s="35"/>
      <c r="H38" s="33"/>
    </row>
    <row r="39" spans="1:8">
      <c r="A39" s="33"/>
      <c r="B39" s="33"/>
      <c r="C39" s="33"/>
      <c r="D39" s="33"/>
      <c r="E39" s="34"/>
      <c r="F39" s="35"/>
      <c r="G39" s="35"/>
      <c r="H39" s="33"/>
    </row>
    <row r="40" spans="1:8">
      <c r="A40" s="33"/>
      <c r="B40" s="33"/>
      <c r="C40" s="33"/>
      <c r="D40" s="33"/>
      <c r="E40" s="34"/>
      <c r="F40" s="35"/>
      <c r="G40" s="35"/>
      <c r="H40" s="33"/>
    </row>
    <row r="41" spans="1:8">
      <c r="A41" s="33"/>
      <c r="B41" s="33"/>
      <c r="C41" s="33"/>
      <c r="D41" s="33"/>
      <c r="E41" s="34"/>
      <c r="F41" s="35"/>
      <c r="G41" s="35"/>
      <c r="H41" s="33"/>
    </row>
    <row r="42" spans="1:8">
      <c r="A42" s="33"/>
      <c r="B42" s="33"/>
      <c r="C42" s="33"/>
      <c r="D42" s="33"/>
      <c r="E42" s="34"/>
      <c r="F42" s="35"/>
      <c r="G42" s="35"/>
      <c r="H42" s="33"/>
    </row>
    <row r="43" spans="1:8">
      <c r="A43" s="33"/>
      <c r="B43" s="33"/>
      <c r="C43" s="33"/>
      <c r="D43" s="33"/>
      <c r="E43" s="34"/>
      <c r="F43" s="35"/>
      <c r="G43" s="35"/>
      <c r="H43" s="33"/>
    </row>
    <row r="44" spans="1:8">
      <c r="A44" s="33"/>
      <c r="B44" s="33"/>
      <c r="C44" s="33"/>
      <c r="D44" s="33"/>
      <c r="E44" s="34"/>
      <c r="F44" s="35"/>
      <c r="G44" s="35"/>
      <c r="H44" s="33"/>
    </row>
    <row r="45" spans="1:8">
      <c r="A45" s="33"/>
      <c r="B45" s="33"/>
      <c r="C45" s="33"/>
      <c r="D45" s="33"/>
      <c r="E45" s="34"/>
      <c r="F45" s="35"/>
      <c r="G45" s="35"/>
      <c r="H45" s="33"/>
    </row>
    <row r="46" spans="1:8">
      <c r="A46" s="33"/>
      <c r="B46" s="33"/>
      <c r="C46" s="33"/>
      <c r="D46" s="33"/>
      <c r="E46" s="34"/>
      <c r="F46" s="35"/>
      <c r="G46" s="35"/>
      <c r="H46" s="33"/>
    </row>
    <row r="47" spans="1:8">
      <c r="A47" s="33"/>
      <c r="B47" s="33"/>
      <c r="C47" s="33"/>
      <c r="D47" s="33"/>
      <c r="E47" s="34"/>
      <c r="F47" s="35"/>
      <c r="G47" s="35"/>
      <c r="H47" s="33"/>
    </row>
    <row r="48" spans="1:8">
      <c r="A48" s="33"/>
      <c r="B48" s="33"/>
      <c r="C48" s="33"/>
      <c r="D48" s="33"/>
      <c r="E48" s="34"/>
      <c r="F48" s="35"/>
      <c r="G48" s="35"/>
      <c r="H48" s="33"/>
    </row>
    <row r="49" spans="1:8">
      <c r="A49" s="33"/>
      <c r="B49" s="33"/>
      <c r="C49" s="33"/>
      <c r="D49" s="33"/>
      <c r="E49" s="34"/>
      <c r="F49" s="35"/>
      <c r="G49" s="35"/>
      <c r="H49" s="33"/>
    </row>
    <row r="50" spans="1:8">
      <c r="A50" s="33"/>
      <c r="B50" s="33"/>
      <c r="C50" s="33"/>
      <c r="D50" s="33"/>
      <c r="E50" s="34"/>
      <c r="F50" s="35"/>
      <c r="G50" s="35"/>
      <c r="H50" s="33"/>
    </row>
    <row r="51" spans="1:8">
      <c r="A51" s="33"/>
      <c r="B51" s="33"/>
      <c r="C51" s="33"/>
      <c r="D51" s="33"/>
      <c r="E51" s="34"/>
      <c r="F51" s="35"/>
      <c r="G51" s="35"/>
      <c r="H51" s="33"/>
    </row>
    <row r="52" spans="1:8">
      <c r="A52" s="33"/>
      <c r="B52" s="33"/>
      <c r="C52" s="33"/>
      <c r="D52" s="33"/>
      <c r="E52" s="34"/>
      <c r="F52" s="35"/>
      <c r="G52" s="35"/>
      <c r="H52" s="33"/>
    </row>
    <row r="53" spans="1:8">
      <c r="A53" s="33"/>
      <c r="B53" s="33"/>
      <c r="C53" s="33"/>
      <c r="D53" s="33"/>
      <c r="E53" s="34"/>
      <c r="F53" s="35"/>
      <c r="G53" s="35"/>
      <c r="H53" s="33"/>
    </row>
    <row r="54" spans="1:8">
      <c r="A54" s="33"/>
      <c r="B54" s="33"/>
      <c r="C54" s="33"/>
      <c r="D54" s="33"/>
      <c r="E54" s="34"/>
      <c r="F54" s="35"/>
      <c r="G54" s="35"/>
      <c r="H54" s="33"/>
    </row>
    <row r="55" spans="1:8">
      <c r="A55" s="33"/>
      <c r="B55" s="33"/>
      <c r="C55" s="33"/>
      <c r="D55" s="33"/>
      <c r="E55" s="34"/>
      <c r="F55" s="35"/>
      <c r="G55" s="35"/>
      <c r="H55" s="33"/>
    </row>
    <row r="56" spans="1:8">
      <c r="A56" s="33"/>
      <c r="B56" s="33"/>
      <c r="C56" s="33"/>
      <c r="D56" s="33"/>
      <c r="E56" s="34"/>
      <c r="F56" s="35"/>
      <c r="G56" s="35"/>
      <c r="H56" s="33"/>
    </row>
    <row r="57" spans="1:8">
      <c r="A57" s="33"/>
      <c r="B57" s="33"/>
      <c r="C57" s="33"/>
      <c r="D57" s="33"/>
      <c r="E57" s="34"/>
      <c r="F57" s="35"/>
      <c r="G57" s="35"/>
      <c r="H57" s="33"/>
    </row>
    <row r="58" spans="1:8">
      <c r="A58" s="33"/>
      <c r="B58" s="33"/>
      <c r="C58" s="33"/>
      <c r="D58" s="33"/>
      <c r="E58" s="34"/>
      <c r="F58" s="35"/>
      <c r="G58" s="35"/>
      <c r="H58" s="33"/>
    </row>
    <row r="59" spans="1:8">
      <c r="A59" s="33"/>
      <c r="B59" s="33"/>
      <c r="C59" s="33"/>
      <c r="D59" s="33"/>
      <c r="E59" s="34"/>
      <c r="F59" s="35"/>
      <c r="G59" s="35"/>
      <c r="H59" s="33"/>
    </row>
    <row r="60" spans="1:8">
      <c r="A60" s="33"/>
      <c r="B60" s="33"/>
      <c r="C60" s="33"/>
      <c r="D60" s="33"/>
      <c r="E60" s="34"/>
      <c r="F60" s="35"/>
      <c r="G60" s="35"/>
      <c r="H60" s="33"/>
    </row>
    <row r="61" spans="1:8">
      <c r="A61" s="33"/>
      <c r="B61" s="33"/>
      <c r="C61" s="33"/>
      <c r="D61" s="33"/>
      <c r="E61" s="34"/>
      <c r="F61" s="35"/>
      <c r="G61" s="35"/>
      <c r="H61" s="33"/>
    </row>
    <row r="62" spans="1:8">
      <c r="A62" s="33"/>
      <c r="B62" s="33"/>
      <c r="C62" s="33"/>
      <c r="D62" s="33"/>
      <c r="E62" s="34"/>
      <c r="F62" s="35"/>
      <c r="G62" s="35"/>
      <c r="H62" s="33"/>
    </row>
    <row r="63" spans="1:8">
      <c r="A63" s="33"/>
      <c r="B63" s="33"/>
      <c r="C63" s="33"/>
      <c r="D63" s="33"/>
      <c r="E63" s="34"/>
      <c r="F63" s="35"/>
      <c r="G63" s="35"/>
      <c r="H63" s="33"/>
    </row>
    <row r="64" spans="1:8">
      <c r="A64" s="33"/>
      <c r="B64" s="33"/>
      <c r="C64" s="33"/>
      <c r="D64" s="33"/>
      <c r="E64" s="34"/>
      <c r="F64" s="35"/>
      <c r="G64" s="35"/>
      <c r="H64" s="33"/>
    </row>
    <row r="65" spans="1:8">
      <c r="A65" s="33"/>
      <c r="B65" s="33"/>
      <c r="C65" s="33"/>
      <c r="D65" s="33"/>
      <c r="E65" s="34"/>
      <c r="F65" s="35"/>
      <c r="G65" s="35"/>
      <c r="H65" s="33"/>
    </row>
    <row r="66" spans="1:8">
      <c r="A66" s="33"/>
      <c r="B66" s="33"/>
      <c r="C66" s="33"/>
      <c r="D66" s="33"/>
      <c r="E66" s="34"/>
      <c r="F66" s="35"/>
      <c r="G66" s="35"/>
      <c r="H66" s="33"/>
    </row>
    <row r="67" spans="1:8">
      <c r="A67" s="33"/>
      <c r="B67" s="33"/>
      <c r="C67" s="33"/>
      <c r="D67" s="33"/>
      <c r="E67" s="34"/>
      <c r="F67" s="35"/>
      <c r="G67" s="35"/>
      <c r="H67" s="33"/>
    </row>
    <row r="68" spans="1:8">
      <c r="A68" s="33"/>
      <c r="B68" s="33"/>
      <c r="C68" s="33"/>
      <c r="D68" s="33"/>
      <c r="E68" s="34"/>
      <c r="F68" s="35"/>
      <c r="G68" s="35"/>
      <c r="H68" s="33"/>
    </row>
    <row r="69" spans="1:8">
      <c r="A69" s="33"/>
      <c r="B69" s="33"/>
      <c r="C69" s="33"/>
      <c r="D69" s="33"/>
      <c r="E69" s="34"/>
      <c r="F69" s="35"/>
      <c r="G69" s="35"/>
      <c r="H69" s="33"/>
    </row>
    <row r="70" spans="1:8">
      <c r="A70" s="33"/>
      <c r="B70" s="33"/>
      <c r="C70" s="33"/>
      <c r="D70" s="33"/>
      <c r="E70" s="34"/>
      <c r="F70" s="35"/>
      <c r="G70" s="35"/>
      <c r="H70" s="33"/>
    </row>
    <row r="71" spans="1:8">
      <c r="A71" s="33"/>
      <c r="B71" s="33"/>
      <c r="C71" s="33"/>
      <c r="D71" s="33"/>
      <c r="E71" s="34"/>
      <c r="F71" s="35"/>
      <c r="G71" s="35"/>
      <c r="H71" s="33"/>
    </row>
    <row r="72" spans="1:8">
      <c r="A72" s="33"/>
      <c r="B72" s="33"/>
      <c r="C72" s="33"/>
      <c r="D72" s="33"/>
      <c r="E72" s="34"/>
      <c r="F72" s="35"/>
      <c r="G72" s="35"/>
      <c r="H72" s="33"/>
    </row>
    <row r="73" spans="1:8">
      <c r="A73" s="33"/>
      <c r="B73" s="33"/>
      <c r="C73" s="33"/>
      <c r="D73" s="33"/>
      <c r="E73" s="34"/>
      <c r="F73" s="35"/>
      <c r="G73" s="35"/>
      <c r="H73" s="33"/>
    </row>
    <row r="74" spans="1:8">
      <c r="A74" s="33"/>
      <c r="B74" s="33"/>
      <c r="C74" s="33"/>
      <c r="D74" s="33"/>
      <c r="E74" s="34"/>
      <c r="F74" s="35"/>
      <c r="G74" s="35"/>
      <c r="H74" s="33"/>
    </row>
    <row r="75" spans="1:8">
      <c r="A75" s="33"/>
      <c r="B75" s="33"/>
      <c r="C75" s="33"/>
      <c r="D75" s="33"/>
      <c r="E75" s="34"/>
      <c r="F75" s="35"/>
      <c r="G75" s="35"/>
      <c r="H75" s="33"/>
    </row>
    <row r="76" spans="1:8">
      <c r="A76" s="33"/>
      <c r="B76" s="33"/>
      <c r="C76" s="33"/>
      <c r="D76" s="33"/>
      <c r="E76" s="34"/>
      <c r="F76" s="35"/>
      <c r="G76" s="35"/>
      <c r="H76" s="33"/>
    </row>
    <row r="77" spans="1:8">
      <c r="A77" s="33"/>
      <c r="B77" s="33"/>
      <c r="C77" s="33"/>
      <c r="D77" s="33"/>
      <c r="E77" s="34"/>
      <c r="F77" s="35"/>
      <c r="G77" s="35"/>
      <c r="H77" s="33"/>
    </row>
    <row r="78" spans="1:8">
      <c r="A78" s="33"/>
      <c r="B78" s="33"/>
      <c r="C78" s="33"/>
      <c r="D78" s="33"/>
      <c r="E78" s="34"/>
      <c r="F78" s="35"/>
      <c r="G78" s="35"/>
      <c r="H78" s="33"/>
    </row>
    <row r="79" spans="1:8">
      <c r="A79" s="33"/>
      <c r="B79" s="33"/>
      <c r="C79" s="33"/>
      <c r="D79" s="33"/>
      <c r="E79" s="34"/>
      <c r="F79" s="35"/>
      <c r="G79" s="35"/>
      <c r="H79" s="33"/>
    </row>
    <row r="80" spans="1:8">
      <c r="A80" s="33"/>
      <c r="B80" s="33"/>
      <c r="C80" s="33"/>
      <c r="D80" s="33"/>
      <c r="E80" s="34"/>
      <c r="F80" s="35"/>
      <c r="G80" s="35"/>
      <c r="H80" s="33"/>
    </row>
    <row r="81" spans="1:8">
      <c r="A81" s="33"/>
      <c r="B81" s="33"/>
      <c r="C81" s="33"/>
      <c r="D81" s="33"/>
      <c r="E81" s="34"/>
      <c r="F81" s="35"/>
      <c r="G81" s="35"/>
      <c r="H81" s="33"/>
    </row>
    <row r="82" spans="1:8">
      <c r="A82" s="33"/>
      <c r="B82" s="33"/>
      <c r="C82" s="33"/>
      <c r="D82" s="33"/>
      <c r="E82" s="34"/>
      <c r="F82" s="35"/>
      <c r="G82" s="35"/>
      <c r="H82" s="33"/>
    </row>
    <row r="83" spans="1:8">
      <c r="A83" s="33"/>
      <c r="B83" s="33"/>
      <c r="C83" s="33"/>
      <c r="D83" s="33"/>
      <c r="E83" s="34"/>
      <c r="F83" s="35"/>
      <c r="G83" s="35"/>
      <c r="H83" s="33"/>
    </row>
    <row r="84" spans="1:8">
      <c r="A84" s="33"/>
      <c r="B84" s="33"/>
      <c r="C84" s="33"/>
      <c r="D84" s="33"/>
      <c r="E84" s="34"/>
      <c r="F84" s="35"/>
      <c r="G84" s="35"/>
      <c r="H84" s="33"/>
    </row>
    <row r="85" spans="1:8">
      <c r="A85" s="33"/>
      <c r="B85" s="33"/>
      <c r="C85" s="33"/>
      <c r="D85" s="33"/>
      <c r="E85" s="34"/>
      <c r="F85" s="35"/>
      <c r="G85" s="35"/>
      <c r="H85" s="33"/>
    </row>
    <row r="86" spans="1:8">
      <c r="A86" s="33"/>
      <c r="B86" s="33"/>
      <c r="C86" s="33"/>
      <c r="D86" s="33"/>
      <c r="E86" s="34"/>
      <c r="F86" s="35"/>
      <c r="G86" s="35"/>
      <c r="H86" s="33"/>
    </row>
    <row r="87" spans="1:8">
      <c r="A87" s="33"/>
      <c r="B87" s="33"/>
      <c r="C87" s="33"/>
      <c r="D87" s="33"/>
      <c r="E87" s="34"/>
      <c r="F87" s="35"/>
      <c r="G87" s="35"/>
      <c r="H87" s="33"/>
    </row>
    <row r="88" spans="1:8">
      <c r="A88" s="33"/>
      <c r="B88" s="33"/>
      <c r="C88" s="33"/>
      <c r="D88" s="33"/>
      <c r="E88" s="34"/>
      <c r="F88" s="35"/>
      <c r="G88" s="35"/>
      <c r="H88" s="33"/>
    </row>
    <row r="89" spans="1:8">
      <c r="A89" s="33"/>
      <c r="B89" s="33"/>
      <c r="C89" s="33"/>
      <c r="D89" s="33"/>
      <c r="E89" s="34"/>
      <c r="F89" s="35"/>
      <c r="G89" s="35"/>
      <c r="H89" s="33"/>
    </row>
    <row r="90" spans="1:8">
      <c r="A90" s="33"/>
      <c r="B90" s="33"/>
      <c r="C90" s="33"/>
      <c r="D90" s="33"/>
      <c r="E90" s="34"/>
      <c r="F90" s="35"/>
      <c r="G90" s="35"/>
      <c r="H90" s="33"/>
    </row>
    <row r="91" spans="1:8">
      <c r="A91" s="33"/>
      <c r="B91" s="33"/>
      <c r="C91" s="33"/>
      <c r="D91" s="33"/>
      <c r="E91" s="34"/>
      <c r="F91" s="35"/>
      <c r="G91" s="35"/>
      <c r="H91" s="33"/>
    </row>
    <row r="92" spans="1:8">
      <c r="A92" s="33"/>
      <c r="B92" s="33"/>
      <c r="C92" s="33"/>
      <c r="D92" s="33"/>
      <c r="E92" s="34"/>
      <c r="F92" s="35"/>
      <c r="G92" s="35"/>
      <c r="H92" s="33"/>
    </row>
    <row r="93" spans="1:8">
      <c r="A93" s="33"/>
      <c r="B93" s="33"/>
      <c r="C93" s="33"/>
      <c r="D93" s="33"/>
      <c r="E93" s="34"/>
      <c r="F93" s="35"/>
      <c r="G93" s="35"/>
      <c r="H93" s="33"/>
    </row>
    <row r="94" spans="1:8">
      <c r="A94" s="33"/>
      <c r="B94" s="33"/>
      <c r="C94" s="33"/>
      <c r="D94" s="33"/>
      <c r="E94" s="34"/>
      <c r="F94" s="35"/>
      <c r="G94" s="35"/>
      <c r="H94" s="33"/>
    </row>
    <row r="95" spans="1:8">
      <c r="A95" s="33"/>
      <c r="B95" s="33"/>
      <c r="C95" s="33"/>
      <c r="D95" s="33"/>
      <c r="E95" s="34"/>
      <c r="F95" s="35"/>
      <c r="G95" s="35"/>
      <c r="H95" s="33"/>
    </row>
    <row r="96" spans="1:8">
      <c r="A96" s="33"/>
      <c r="B96" s="33"/>
      <c r="C96" s="33"/>
      <c r="D96" s="33"/>
      <c r="E96" s="34"/>
      <c r="F96" s="35"/>
      <c r="G96" s="35"/>
      <c r="H96" s="33"/>
    </row>
    <row r="97" spans="1:8">
      <c r="A97" s="33"/>
      <c r="B97" s="33"/>
      <c r="C97" s="33"/>
      <c r="D97" s="33"/>
      <c r="E97" s="34"/>
      <c r="F97" s="35"/>
      <c r="G97" s="35"/>
      <c r="H97" s="33"/>
    </row>
    <row r="98" spans="1:8">
      <c r="A98" s="33"/>
      <c r="B98" s="33"/>
      <c r="C98" s="33"/>
      <c r="D98" s="33"/>
      <c r="E98" s="34"/>
      <c r="F98" s="35"/>
      <c r="G98" s="35"/>
      <c r="H98" s="33"/>
    </row>
    <row r="99" spans="1:8">
      <c r="A99" s="33"/>
      <c r="B99" s="33"/>
      <c r="C99" s="33"/>
      <c r="D99" s="33"/>
      <c r="E99" s="34"/>
      <c r="F99" s="35"/>
      <c r="G99" s="35"/>
      <c r="H99" s="33"/>
    </row>
    <row r="100" spans="1:8">
      <c r="A100" s="33"/>
      <c r="B100" s="33"/>
      <c r="C100" s="33"/>
      <c r="D100" s="33"/>
      <c r="E100" s="34"/>
      <c r="F100" s="35"/>
      <c r="G100" s="35"/>
      <c r="H100" s="33"/>
    </row>
    <row r="101" spans="1:8">
      <c r="A101" s="33"/>
      <c r="B101" s="33"/>
      <c r="C101" s="33"/>
      <c r="D101" s="33"/>
      <c r="E101" s="34"/>
      <c r="F101" s="35"/>
      <c r="G101" s="35"/>
      <c r="H101" s="33"/>
    </row>
    <row r="102" spans="1:8">
      <c r="A102" s="33"/>
      <c r="B102" s="33"/>
      <c r="C102" s="33"/>
      <c r="D102" s="33"/>
      <c r="E102" s="34"/>
      <c r="F102" s="35"/>
      <c r="G102" s="35"/>
      <c r="H102" s="33"/>
    </row>
    <row r="103" spans="1:8">
      <c r="A103" s="33"/>
      <c r="B103" s="33"/>
      <c r="C103" s="33"/>
      <c r="D103" s="33"/>
      <c r="E103" s="34"/>
      <c r="F103" s="35"/>
      <c r="G103" s="35"/>
      <c r="H103" s="33"/>
    </row>
    <row r="104" spans="1:8">
      <c r="A104" s="33"/>
      <c r="B104" s="33"/>
      <c r="C104" s="33"/>
      <c r="D104" s="33"/>
      <c r="E104" s="34"/>
      <c r="F104" s="35"/>
      <c r="G104" s="35"/>
      <c r="H104" s="33"/>
    </row>
    <row r="105" spans="1:8">
      <c r="A105" s="33"/>
      <c r="B105" s="33"/>
      <c r="C105" s="33"/>
      <c r="D105" s="33"/>
      <c r="E105" s="34"/>
      <c r="F105" s="35"/>
      <c r="G105" s="35"/>
      <c r="H105" s="33"/>
    </row>
    <row r="106" spans="1:8">
      <c r="A106" s="33"/>
      <c r="B106" s="33"/>
      <c r="C106" s="33"/>
      <c r="D106" s="33"/>
      <c r="E106" s="34"/>
      <c r="F106" s="35"/>
      <c r="G106" s="35"/>
      <c r="H106" s="33"/>
    </row>
    <row r="107" spans="1:8">
      <c r="A107" s="33"/>
      <c r="B107" s="33"/>
      <c r="C107" s="33"/>
      <c r="D107" s="33"/>
      <c r="E107" s="34"/>
      <c r="F107" s="35"/>
      <c r="G107" s="35"/>
      <c r="H107" s="33"/>
    </row>
    <row r="108" spans="1:8">
      <c r="A108" s="33"/>
      <c r="B108" s="33"/>
      <c r="C108" s="33"/>
      <c r="D108" s="33"/>
      <c r="E108" s="34"/>
      <c r="F108" s="35"/>
      <c r="G108" s="35"/>
      <c r="H108" s="33"/>
    </row>
    <row r="109" spans="1:8">
      <c r="A109" s="33"/>
      <c r="B109" s="33"/>
      <c r="C109" s="33"/>
      <c r="D109" s="33"/>
      <c r="E109" s="34"/>
      <c r="F109" s="35"/>
      <c r="G109" s="35"/>
      <c r="H109" s="33"/>
    </row>
    <row r="110" spans="1:8">
      <c r="A110" s="33"/>
      <c r="B110" s="33"/>
      <c r="C110" s="33"/>
      <c r="D110" s="33"/>
      <c r="E110" s="34"/>
      <c r="F110" s="35"/>
      <c r="G110" s="35"/>
      <c r="H110" s="33"/>
    </row>
    <row r="111" spans="1:8">
      <c r="A111" s="33"/>
      <c r="B111" s="33"/>
      <c r="C111" s="33"/>
      <c r="D111" s="33"/>
      <c r="E111" s="34"/>
      <c r="F111" s="35"/>
      <c r="G111" s="35"/>
      <c r="H111" s="33"/>
    </row>
    <row r="112" spans="1:8">
      <c r="A112" s="33"/>
      <c r="B112" s="33"/>
      <c r="C112" s="33"/>
      <c r="D112" s="33"/>
      <c r="E112" s="34"/>
      <c r="F112" s="35"/>
      <c r="G112" s="35"/>
      <c r="H112" s="33"/>
    </row>
    <row r="113" spans="1:8">
      <c r="A113" s="33"/>
      <c r="B113" s="33"/>
      <c r="C113" s="33"/>
      <c r="D113" s="33"/>
      <c r="E113" s="34"/>
      <c r="F113" s="35"/>
      <c r="G113" s="35"/>
      <c r="H113" s="33"/>
    </row>
    <row r="114" spans="1:8">
      <c r="A114" s="33"/>
      <c r="B114" s="33"/>
      <c r="C114" s="33"/>
      <c r="D114" s="33"/>
      <c r="E114" s="34"/>
      <c r="F114" s="35"/>
      <c r="G114" s="35"/>
      <c r="H114" s="33"/>
    </row>
    <row r="115" spans="1:8">
      <c r="A115" s="33"/>
      <c r="B115" s="33"/>
      <c r="C115" s="33"/>
      <c r="D115" s="33"/>
      <c r="E115" s="34"/>
      <c r="F115" s="35"/>
      <c r="G115" s="35"/>
      <c r="H115" s="33"/>
    </row>
    <row r="116" spans="1:8">
      <c r="A116" s="33"/>
      <c r="B116" s="33"/>
      <c r="C116" s="33"/>
      <c r="D116" s="33"/>
      <c r="E116" s="34"/>
      <c r="F116" s="35"/>
      <c r="G116" s="35"/>
      <c r="H116" s="33"/>
    </row>
    <row r="117" spans="1:8">
      <c r="A117" s="33"/>
      <c r="B117" s="33"/>
      <c r="C117" s="33"/>
      <c r="D117" s="33"/>
      <c r="E117" s="34"/>
      <c r="F117" s="35"/>
      <c r="G117" s="35"/>
      <c r="H117" s="33"/>
    </row>
    <row r="118" spans="1:8">
      <c r="A118" s="33"/>
      <c r="B118" s="33"/>
      <c r="C118" s="33"/>
      <c r="D118" s="33"/>
      <c r="E118" s="34"/>
      <c r="F118" s="35"/>
      <c r="G118" s="35"/>
      <c r="H118" s="33"/>
    </row>
    <row r="119" spans="1:8">
      <c r="A119" s="33"/>
      <c r="B119" s="33"/>
      <c r="C119" s="33"/>
      <c r="D119" s="33"/>
      <c r="E119" s="34"/>
      <c r="F119" s="35"/>
      <c r="G119" s="35"/>
      <c r="H119" s="33"/>
    </row>
    <row r="120" spans="1:8">
      <c r="A120" s="33"/>
      <c r="B120" s="33"/>
      <c r="C120" s="33"/>
      <c r="D120" s="33"/>
      <c r="E120" s="34"/>
      <c r="F120" s="35"/>
      <c r="G120" s="35"/>
      <c r="H120" s="33"/>
    </row>
    <row r="121" spans="1:8">
      <c r="A121" s="33"/>
      <c r="B121" s="33"/>
      <c r="C121" s="33"/>
      <c r="D121" s="33"/>
      <c r="E121" s="34"/>
      <c r="F121" s="35"/>
      <c r="G121" s="35"/>
      <c r="H121" s="33"/>
    </row>
    <row r="122" spans="1:8">
      <c r="A122" s="33"/>
      <c r="B122" s="33"/>
      <c r="C122" s="33"/>
      <c r="D122" s="33"/>
      <c r="E122" s="34"/>
      <c r="F122" s="35"/>
      <c r="G122" s="35"/>
      <c r="H122" s="33"/>
    </row>
    <row r="123" spans="1:8">
      <c r="A123" s="33"/>
      <c r="B123" s="33"/>
      <c r="C123" s="33"/>
      <c r="D123" s="33"/>
      <c r="E123" s="34"/>
      <c r="F123" s="35"/>
      <c r="G123" s="35"/>
      <c r="H123" s="33"/>
    </row>
    <row r="124" spans="1:8">
      <c r="A124" s="33"/>
      <c r="B124" s="33"/>
      <c r="C124" s="33"/>
      <c r="D124" s="33"/>
      <c r="E124" s="34"/>
      <c r="F124" s="35"/>
      <c r="G124" s="35"/>
      <c r="H124" s="33"/>
    </row>
    <row r="125" spans="1:8">
      <c r="A125" s="33"/>
      <c r="B125" s="33"/>
      <c r="C125" s="33"/>
      <c r="D125" s="33"/>
      <c r="E125" s="34"/>
      <c r="F125" s="35"/>
      <c r="G125" s="35"/>
      <c r="H125" s="33"/>
    </row>
    <row r="126" spans="1:8">
      <c r="A126" s="33"/>
      <c r="B126" s="33"/>
      <c r="C126" s="33"/>
      <c r="D126" s="33"/>
      <c r="E126" s="34"/>
      <c r="F126" s="35"/>
      <c r="G126" s="35"/>
      <c r="H126" s="33"/>
    </row>
    <row r="127" spans="1:8">
      <c r="A127" s="33"/>
      <c r="B127" s="33"/>
      <c r="C127" s="33"/>
      <c r="D127" s="33"/>
      <c r="E127" s="34"/>
      <c r="F127" s="35"/>
      <c r="G127" s="35"/>
      <c r="H127" s="33"/>
    </row>
    <row r="128" spans="1:8">
      <c r="A128" s="33"/>
      <c r="B128" s="33"/>
      <c r="C128" s="33"/>
      <c r="D128" s="33"/>
      <c r="E128" s="34"/>
      <c r="F128" s="35"/>
      <c r="G128" s="35"/>
      <c r="H128" s="33"/>
    </row>
    <row r="129" spans="1:8">
      <c r="A129" s="33"/>
      <c r="B129" s="33"/>
      <c r="C129" s="33"/>
      <c r="D129" s="33"/>
      <c r="E129" s="34"/>
      <c r="F129" s="35"/>
      <c r="G129" s="35"/>
      <c r="H129" s="33"/>
    </row>
    <row r="130" spans="1:8">
      <c r="A130" s="33"/>
      <c r="B130" s="33"/>
      <c r="C130" s="33"/>
      <c r="D130" s="33"/>
      <c r="E130" s="34"/>
      <c r="F130" s="35"/>
      <c r="G130" s="35"/>
      <c r="H130" s="33"/>
    </row>
    <row r="131" spans="1:8">
      <c r="A131" s="33"/>
      <c r="B131" s="33"/>
      <c r="C131" s="33"/>
      <c r="D131" s="33"/>
      <c r="E131" s="34"/>
      <c r="F131" s="35"/>
      <c r="G131" s="35"/>
      <c r="H131" s="33"/>
    </row>
    <row r="132" spans="1:8">
      <c r="A132" s="33"/>
      <c r="B132" s="33"/>
      <c r="C132" s="33"/>
      <c r="D132" s="33"/>
      <c r="E132" s="34"/>
      <c r="F132" s="35"/>
      <c r="G132" s="35"/>
      <c r="H132" s="33"/>
    </row>
    <row r="133" spans="1:8">
      <c r="A133" s="33"/>
      <c r="B133" s="33"/>
      <c r="C133" s="33"/>
      <c r="D133" s="33"/>
      <c r="E133" s="34"/>
      <c r="F133" s="35"/>
      <c r="G133" s="35"/>
      <c r="H133" s="33"/>
    </row>
    <row r="134" spans="1:8">
      <c r="A134" s="33"/>
      <c r="B134" s="33"/>
      <c r="C134" s="33"/>
      <c r="D134" s="33"/>
      <c r="E134" s="34"/>
      <c r="F134" s="35"/>
      <c r="G134" s="35"/>
      <c r="H134" s="33"/>
    </row>
    <row r="135" spans="1:8">
      <c r="A135" s="33"/>
      <c r="B135" s="33"/>
      <c r="C135" s="33"/>
      <c r="D135" s="33"/>
      <c r="E135" s="34"/>
      <c r="F135" s="35"/>
      <c r="G135" s="35"/>
      <c r="H135" s="33"/>
    </row>
    <row r="136" spans="1:8">
      <c r="A136" s="33"/>
      <c r="B136" s="33"/>
      <c r="C136" s="33"/>
      <c r="D136" s="33"/>
      <c r="E136" s="34"/>
      <c r="F136" s="35"/>
      <c r="G136" s="35"/>
      <c r="H136" s="33"/>
    </row>
    <row r="137" spans="1:8">
      <c r="A137" s="33"/>
      <c r="B137" s="33"/>
      <c r="C137" s="33"/>
      <c r="D137" s="33"/>
      <c r="E137" s="34"/>
      <c r="F137" s="35"/>
      <c r="G137" s="35"/>
      <c r="H137" s="33"/>
    </row>
    <row r="138" spans="1:8">
      <c r="A138" s="33"/>
      <c r="B138" s="33"/>
      <c r="C138" s="33"/>
      <c r="D138" s="33"/>
      <c r="E138" s="34"/>
      <c r="F138" s="35"/>
      <c r="G138" s="35"/>
      <c r="H138" s="33"/>
    </row>
    <row r="139" spans="1:8">
      <c r="A139" s="33"/>
      <c r="B139" s="33"/>
      <c r="C139" s="33"/>
      <c r="D139" s="33"/>
      <c r="E139" s="34"/>
      <c r="F139" s="35"/>
      <c r="G139" s="35"/>
      <c r="H139" s="33"/>
    </row>
    <row r="140" spans="1:8">
      <c r="A140" s="33"/>
      <c r="B140" s="33"/>
      <c r="C140" s="33"/>
      <c r="D140" s="33"/>
      <c r="E140" s="34"/>
      <c r="F140" s="35"/>
      <c r="G140" s="35"/>
      <c r="H140" s="33"/>
    </row>
    <row r="141" spans="1:8">
      <c r="A141" s="33"/>
      <c r="B141" s="33"/>
      <c r="C141" s="33"/>
      <c r="D141" s="33"/>
      <c r="E141" s="34"/>
      <c r="F141" s="35"/>
      <c r="G141" s="35"/>
      <c r="H141" s="33"/>
    </row>
    <row r="142" spans="1:8">
      <c r="A142" s="33"/>
      <c r="B142" s="33"/>
      <c r="C142" s="33"/>
      <c r="D142" s="33"/>
      <c r="E142" s="34"/>
      <c r="F142" s="35"/>
      <c r="G142" s="35"/>
      <c r="H142" s="33"/>
    </row>
    <row r="143" spans="1:8">
      <c r="A143" s="33"/>
      <c r="B143" s="33"/>
      <c r="C143" s="33"/>
      <c r="D143" s="33"/>
      <c r="E143" s="34"/>
      <c r="F143" s="35"/>
      <c r="G143" s="35"/>
      <c r="H143" s="33"/>
    </row>
    <row r="144" spans="1:8">
      <c r="A144" s="33"/>
      <c r="B144" s="33"/>
      <c r="C144" s="33"/>
      <c r="D144" s="33"/>
      <c r="E144" s="34"/>
      <c r="F144" s="35"/>
      <c r="G144" s="35"/>
      <c r="H144" s="33"/>
    </row>
    <row r="145" spans="1:8">
      <c r="A145" s="33"/>
      <c r="B145" s="33"/>
      <c r="C145" s="33"/>
      <c r="D145" s="33"/>
      <c r="E145" s="34"/>
      <c r="F145" s="35"/>
      <c r="G145" s="35"/>
      <c r="H145" s="33"/>
    </row>
    <row r="146" spans="1:8">
      <c r="A146" s="33"/>
      <c r="B146" s="33"/>
      <c r="C146" s="33"/>
      <c r="D146" s="33"/>
      <c r="E146" s="34"/>
      <c r="F146" s="35"/>
      <c r="G146" s="35"/>
      <c r="H146" s="33"/>
    </row>
    <row r="147" spans="1:8">
      <c r="A147" s="33"/>
      <c r="B147" s="33"/>
      <c r="C147" s="33"/>
      <c r="D147" s="33"/>
      <c r="E147" s="34"/>
      <c r="F147" s="35"/>
      <c r="G147" s="35"/>
      <c r="H147" s="33"/>
    </row>
    <row r="148" spans="1:8">
      <c r="A148" s="33"/>
      <c r="B148" s="33"/>
      <c r="C148" s="33"/>
      <c r="D148" s="33"/>
      <c r="E148" s="34"/>
      <c r="F148" s="35"/>
      <c r="G148" s="35"/>
      <c r="H148" s="33"/>
    </row>
    <row r="149" spans="1:8">
      <c r="A149" s="33"/>
      <c r="B149" s="33"/>
      <c r="C149" s="33"/>
      <c r="D149" s="33"/>
      <c r="E149" s="34"/>
      <c r="F149" s="35"/>
      <c r="G149" s="35"/>
      <c r="H149" s="33"/>
    </row>
    <row r="150" spans="1:8">
      <c r="A150" s="33"/>
      <c r="B150" s="33"/>
      <c r="C150" s="33"/>
      <c r="D150" s="33"/>
      <c r="E150" s="34"/>
      <c r="F150" s="35"/>
      <c r="G150" s="35"/>
      <c r="H150" s="33"/>
    </row>
    <row r="151" spans="1:8">
      <c r="A151" s="33"/>
      <c r="B151" s="33"/>
      <c r="C151" s="33"/>
      <c r="D151" s="33"/>
      <c r="E151" s="34"/>
      <c r="F151" s="35"/>
      <c r="G151" s="35"/>
      <c r="H151" s="33"/>
    </row>
    <row r="152" spans="1:8">
      <c r="A152" s="33"/>
      <c r="B152" s="33"/>
      <c r="C152" s="33"/>
      <c r="D152" s="33"/>
      <c r="E152" s="34"/>
      <c r="F152" s="35"/>
      <c r="G152" s="35"/>
      <c r="H152" s="33"/>
    </row>
    <row r="153" spans="1:8">
      <c r="A153" s="33"/>
      <c r="B153" s="33"/>
      <c r="C153" s="33"/>
      <c r="D153" s="33"/>
      <c r="E153" s="34"/>
      <c r="F153" s="35"/>
      <c r="G153" s="35"/>
      <c r="H153" s="33"/>
    </row>
    <row r="154" spans="1:8">
      <c r="A154" s="33"/>
      <c r="B154" s="33"/>
      <c r="C154" s="33"/>
      <c r="D154" s="33"/>
      <c r="E154" s="34"/>
      <c r="F154" s="35"/>
      <c r="G154" s="35"/>
      <c r="H154" s="33"/>
    </row>
    <row r="155" spans="1:8">
      <c r="A155" s="33"/>
      <c r="B155" s="33"/>
      <c r="C155" s="33"/>
      <c r="D155" s="33"/>
      <c r="E155" s="34"/>
      <c r="F155" s="35"/>
      <c r="G155" s="35"/>
      <c r="H155" s="33"/>
    </row>
    <row r="156" spans="1:8">
      <c r="A156" s="33"/>
      <c r="B156" s="33"/>
      <c r="C156" s="33"/>
      <c r="D156" s="33"/>
      <c r="E156" s="34"/>
      <c r="F156" s="35"/>
      <c r="G156" s="35"/>
      <c r="H156" s="33"/>
    </row>
    <row r="157" spans="1:8">
      <c r="A157" s="33"/>
      <c r="B157" s="33"/>
      <c r="C157" s="33"/>
      <c r="D157" s="33"/>
      <c r="E157" s="34"/>
      <c r="F157" s="35"/>
      <c r="G157" s="35"/>
      <c r="H157" s="33"/>
    </row>
    <row r="158" spans="1:8">
      <c r="A158" s="33"/>
      <c r="B158" s="33"/>
      <c r="C158" s="33"/>
      <c r="D158" s="33"/>
      <c r="E158" s="34"/>
      <c r="F158" s="35"/>
      <c r="G158" s="35"/>
      <c r="H158" s="33"/>
    </row>
    <row r="159" spans="1:8">
      <c r="A159" s="33"/>
      <c r="B159" s="33"/>
      <c r="C159" s="33"/>
      <c r="D159" s="33"/>
      <c r="E159" s="34"/>
      <c r="F159" s="35"/>
      <c r="G159" s="35"/>
      <c r="H159" s="33"/>
    </row>
    <row r="160" spans="1:8">
      <c r="A160" s="33"/>
      <c r="B160" s="33"/>
      <c r="C160" s="33"/>
      <c r="D160" s="33"/>
      <c r="E160" s="34"/>
      <c r="F160" s="35"/>
      <c r="G160" s="35"/>
      <c r="H160" s="33"/>
    </row>
    <row r="161" spans="1:8">
      <c r="A161" s="33"/>
      <c r="B161" s="33"/>
      <c r="C161" s="33"/>
      <c r="D161" s="33"/>
      <c r="E161" s="34"/>
      <c r="F161" s="35"/>
      <c r="G161" s="35"/>
      <c r="H161" s="33"/>
    </row>
    <row r="162" spans="1:8">
      <c r="A162" s="33"/>
      <c r="B162" s="33"/>
      <c r="C162" s="33"/>
      <c r="D162" s="33"/>
      <c r="E162" s="34"/>
      <c r="F162" s="35"/>
      <c r="G162" s="35"/>
      <c r="H162" s="33"/>
    </row>
    <row r="163" spans="1:8">
      <c r="A163" s="33"/>
      <c r="B163" s="33"/>
      <c r="C163" s="33"/>
      <c r="D163" s="33"/>
      <c r="E163" s="34"/>
      <c r="F163" s="35"/>
      <c r="G163" s="35"/>
      <c r="H163" s="33"/>
    </row>
    <row r="164" spans="1:8">
      <c r="A164" s="33"/>
      <c r="B164" s="33"/>
      <c r="C164" s="33"/>
      <c r="D164" s="33"/>
      <c r="E164" s="34"/>
      <c r="F164" s="35"/>
      <c r="G164" s="35"/>
      <c r="H164" s="33"/>
    </row>
    <row r="165" spans="1:8">
      <c r="A165" s="33"/>
      <c r="B165" s="33"/>
      <c r="C165" s="33"/>
      <c r="D165" s="33"/>
      <c r="E165" s="34"/>
      <c r="F165" s="35"/>
      <c r="G165" s="35"/>
      <c r="H165" s="33"/>
    </row>
    <row r="166" spans="1:8">
      <c r="A166" s="33"/>
      <c r="B166" s="33"/>
      <c r="C166" s="33"/>
      <c r="D166" s="33"/>
      <c r="E166" s="34"/>
      <c r="F166" s="35"/>
      <c r="G166" s="35"/>
      <c r="H166" s="33"/>
    </row>
    <row r="167" spans="1:8">
      <c r="A167" s="33"/>
      <c r="B167" s="33"/>
      <c r="C167" s="33"/>
      <c r="D167" s="33"/>
      <c r="E167" s="34"/>
      <c r="F167" s="35"/>
      <c r="G167" s="35"/>
      <c r="H167" s="33"/>
    </row>
    <row r="168" spans="1:8">
      <c r="A168" s="33"/>
      <c r="B168" s="33"/>
      <c r="C168" s="33"/>
      <c r="D168" s="33"/>
      <c r="E168" s="34"/>
      <c r="F168" s="35"/>
      <c r="G168" s="35"/>
      <c r="H168" s="33"/>
    </row>
    <row r="169" spans="1:8">
      <c r="A169" s="33"/>
      <c r="B169" s="33"/>
      <c r="C169" s="33"/>
      <c r="D169" s="33"/>
      <c r="E169" s="34"/>
      <c r="F169" s="35"/>
      <c r="G169" s="35"/>
      <c r="H169" s="33"/>
    </row>
    <row r="170" spans="1:8">
      <c r="A170" s="33"/>
      <c r="B170" s="33"/>
      <c r="C170" s="33"/>
      <c r="D170" s="33"/>
      <c r="E170" s="34"/>
      <c r="F170" s="35"/>
      <c r="G170" s="35"/>
      <c r="H170" s="33"/>
    </row>
    <row r="171" spans="1:8">
      <c r="A171" s="33"/>
      <c r="B171" s="33"/>
      <c r="C171" s="33"/>
      <c r="D171" s="33"/>
      <c r="E171" s="34"/>
      <c r="F171" s="35"/>
      <c r="G171" s="35"/>
      <c r="H171" s="33"/>
    </row>
    <row r="172" spans="1:8">
      <c r="A172" s="33"/>
      <c r="B172" s="33"/>
      <c r="C172" s="33"/>
      <c r="D172" s="33"/>
      <c r="E172" s="34"/>
      <c r="F172" s="35"/>
      <c r="G172" s="35"/>
      <c r="H172" s="33"/>
    </row>
    <row r="173" spans="1:8">
      <c r="A173" s="33"/>
      <c r="B173" s="33"/>
      <c r="C173" s="33"/>
      <c r="D173" s="33"/>
      <c r="E173" s="34"/>
      <c r="F173" s="35"/>
      <c r="G173" s="35"/>
      <c r="H173" s="33"/>
    </row>
    <row r="174" spans="1:8">
      <c r="A174" s="33"/>
      <c r="B174" s="33"/>
      <c r="C174" s="33"/>
      <c r="D174" s="33"/>
      <c r="E174" s="34"/>
      <c r="F174" s="35"/>
      <c r="G174" s="35"/>
      <c r="H174" s="33"/>
    </row>
    <row r="175" spans="1:8">
      <c r="A175" s="33"/>
      <c r="B175" s="33"/>
      <c r="C175" s="33"/>
      <c r="D175" s="33"/>
      <c r="E175" s="34"/>
      <c r="F175" s="35"/>
      <c r="G175" s="35"/>
      <c r="H175" s="33"/>
    </row>
    <row r="176" spans="1:8">
      <c r="A176" s="33"/>
      <c r="B176" s="33"/>
      <c r="C176" s="33"/>
      <c r="D176" s="33"/>
      <c r="E176" s="34"/>
      <c r="F176" s="35"/>
      <c r="G176" s="35"/>
      <c r="H176" s="33"/>
    </row>
    <row r="177" spans="1:8">
      <c r="A177" s="33"/>
      <c r="B177" s="33"/>
      <c r="C177" s="33"/>
      <c r="D177" s="33"/>
      <c r="E177" s="34"/>
      <c r="F177" s="35"/>
      <c r="G177" s="35"/>
      <c r="H177" s="33"/>
    </row>
    <row r="178" spans="1:8">
      <c r="A178" s="33"/>
      <c r="B178" s="33"/>
      <c r="C178" s="33"/>
      <c r="D178" s="33"/>
      <c r="E178" s="34"/>
      <c r="F178" s="35"/>
      <c r="G178" s="35"/>
      <c r="H178" s="33"/>
    </row>
    <row r="179" spans="1:8">
      <c r="A179" s="33"/>
      <c r="B179" s="33"/>
      <c r="C179" s="33"/>
      <c r="D179" s="33"/>
      <c r="E179" s="34"/>
      <c r="F179" s="35"/>
      <c r="G179" s="35"/>
      <c r="H179" s="33"/>
    </row>
    <row r="180" spans="1:8">
      <c r="A180" s="33"/>
      <c r="B180" s="33"/>
      <c r="C180" s="33"/>
      <c r="D180" s="33"/>
      <c r="E180" s="34"/>
      <c r="F180" s="35"/>
      <c r="G180" s="35"/>
      <c r="H180" s="33"/>
    </row>
    <row r="181" spans="1:8">
      <c r="A181" s="33"/>
      <c r="B181" s="33"/>
      <c r="C181" s="33"/>
      <c r="D181" s="33"/>
      <c r="E181" s="34"/>
      <c r="F181" s="35"/>
      <c r="G181" s="35"/>
      <c r="H181" s="33"/>
    </row>
    <row r="182" spans="1:8">
      <c r="A182" s="33"/>
      <c r="B182" s="33"/>
      <c r="C182" s="33"/>
      <c r="D182" s="33"/>
      <c r="E182" s="34"/>
      <c r="F182" s="35"/>
      <c r="G182" s="35"/>
      <c r="H182" s="33"/>
    </row>
    <row r="183" spans="1:8">
      <c r="A183" s="33"/>
      <c r="B183" s="33"/>
      <c r="C183" s="33"/>
      <c r="D183" s="33"/>
      <c r="E183" s="34"/>
      <c r="F183" s="35"/>
      <c r="G183" s="35"/>
      <c r="H183" s="33"/>
    </row>
    <row r="184" spans="1:8">
      <c r="A184" s="33"/>
      <c r="B184" s="33"/>
      <c r="C184" s="33"/>
      <c r="D184" s="33"/>
      <c r="E184" s="34"/>
      <c r="F184" s="35"/>
      <c r="G184" s="35"/>
      <c r="H184" s="33"/>
    </row>
    <row r="185" spans="1:8">
      <c r="A185" s="33"/>
      <c r="B185" s="33"/>
      <c r="C185" s="33"/>
      <c r="D185" s="33"/>
      <c r="E185" s="34"/>
      <c r="F185" s="35"/>
      <c r="G185" s="35"/>
      <c r="H185" s="33"/>
    </row>
    <row r="186" spans="1:8">
      <c r="A186" s="33"/>
      <c r="B186" s="33"/>
      <c r="C186" s="33"/>
      <c r="D186" s="33"/>
      <c r="E186" s="34"/>
      <c r="F186" s="35"/>
      <c r="G186" s="35"/>
      <c r="H186" s="33"/>
    </row>
    <row r="187" spans="1:8">
      <c r="A187" s="33"/>
      <c r="B187" s="33"/>
      <c r="C187" s="33"/>
      <c r="D187" s="33"/>
      <c r="E187" s="34"/>
      <c r="F187" s="35"/>
      <c r="G187" s="35"/>
      <c r="H187" s="33"/>
    </row>
    <row r="188" spans="1:8">
      <c r="A188" s="33"/>
      <c r="B188" s="33"/>
      <c r="C188" s="33"/>
      <c r="D188" s="33"/>
      <c r="E188" s="34"/>
      <c r="F188" s="35"/>
      <c r="G188" s="35"/>
      <c r="H188" s="33"/>
    </row>
    <row r="189" spans="1:8">
      <c r="A189" s="33"/>
      <c r="B189" s="33"/>
      <c r="C189" s="33"/>
      <c r="D189" s="33"/>
      <c r="E189" s="34"/>
      <c r="F189" s="35"/>
      <c r="G189" s="35"/>
      <c r="H189" s="33"/>
    </row>
    <row r="190" spans="1:8">
      <c r="A190" s="33"/>
      <c r="B190" s="33"/>
      <c r="C190" s="33"/>
      <c r="D190" s="33"/>
      <c r="E190" s="34"/>
      <c r="F190" s="35"/>
      <c r="G190" s="35"/>
      <c r="H190" s="33"/>
    </row>
    <row r="191" spans="1:8">
      <c r="A191" s="33"/>
      <c r="B191" s="33"/>
      <c r="C191" s="33"/>
      <c r="D191" s="33"/>
      <c r="E191" s="34"/>
      <c r="F191" s="35"/>
      <c r="G191" s="35"/>
      <c r="H191" s="33"/>
    </row>
    <row r="192" spans="1:8">
      <c r="A192" s="33"/>
      <c r="B192" s="33"/>
      <c r="C192" s="33"/>
      <c r="D192" s="33"/>
      <c r="E192" s="34"/>
      <c r="F192" s="35"/>
      <c r="G192" s="35"/>
      <c r="H192" s="33"/>
    </row>
    <row r="193" spans="1:8">
      <c r="A193" s="33"/>
      <c r="B193" s="33"/>
      <c r="C193" s="33"/>
      <c r="D193" s="33"/>
      <c r="E193" s="34"/>
      <c r="F193" s="35"/>
      <c r="G193" s="35"/>
      <c r="H193" s="33"/>
    </row>
    <row r="194" spans="1:8">
      <c r="A194" s="33"/>
      <c r="B194" s="33"/>
      <c r="C194" s="33"/>
      <c r="D194" s="33"/>
      <c r="E194" s="34"/>
      <c r="F194" s="35"/>
      <c r="G194" s="35"/>
      <c r="H194" s="33"/>
    </row>
    <row r="195" spans="1:8">
      <c r="A195" s="33"/>
      <c r="B195" s="33"/>
      <c r="C195" s="33"/>
      <c r="D195" s="33"/>
      <c r="E195" s="34"/>
      <c r="F195" s="35"/>
      <c r="G195" s="35"/>
      <c r="H195" s="33"/>
    </row>
    <row r="196" spans="1:8">
      <c r="A196" s="33"/>
      <c r="B196" s="33"/>
      <c r="C196" s="33"/>
      <c r="D196" s="33"/>
      <c r="E196" s="34"/>
      <c r="F196" s="35"/>
      <c r="G196" s="35"/>
      <c r="H196" s="33"/>
    </row>
    <row r="197" spans="1:8">
      <c r="A197" s="33"/>
      <c r="B197" s="33"/>
      <c r="C197" s="33"/>
      <c r="D197" s="33"/>
      <c r="E197" s="34"/>
      <c r="F197" s="35"/>
      <c r="G197" s="35"/>
      <c r="H197" s="33"/>
    </row>
    <row r="198" spans="1:8">
      <c r="A198" s="33"/>
      <c r="B198" s="33"/>
      <c r="C198" s="33"/>
      <c r="D198" s="33"/>
      <c r="E198" s="34"/>
      <c r="F198" s="35"/>
      <c r="G198" s="35"/>
      <c r="H198" s="33"/>
    </row>
    <row r="199" spans="1:8">
      <c r="A199" s="33"/>
      <c r="B199" s="33"/>
      <c r="C199" s="33"/>
      <c r="D199" s="33"/>
      <c r="E199" s="34"/>
      <c r="F199" s="35"/>
      <c r="G199" s="35"/>
      <c r="H199" s="33"/>
    </row>
    <row r="200" spans="1:8">
      <c r="A200" s="33"/>
      <c r="B200" s="33"/>
      <c r="C200" s="33"/>
      <c r="D200" s="33"/>
      <c r="E200" s="34"/>
      <c r="F200" s="35"/>
      <c r="G200" s="35"/>
      <c r="H200" s="33"/>
    </row>
    <row r="201" spans="1:8">
      <c r="A201" s="33"/>
      <c r="B201" s="33"/>
      <c r="C201" s="33"/>
      <c r="D201" s="33"/>
      <c r="E201" s="34"/>
      <c r="F201" s="35"/>
      <c r="G201" s="35"/>
      <c r="H201" s="33"/>
    </row>
    <row r="202" spans="1:8">
      <c r="A202" s="33"/>
      <c r="B202" s="33"/>
      <c r="C202" s="33"/>
      <c r="D202" s="33"/>
      <c r="E202" s="34"/>
      <c r="F202" s="35"/>
      <c r="G202" s="35"/>
      <c r="H202" s="33"/>
    </row>
    <row r="203" spans="1:8">
      <c r="A203" s="33"/>
      <c r="B203" s="33"/>
      <c r="C203" s="33"/>
      <c r="D203" s="33"/>
      <c r="E203" s="34"/>
      <c r="F203" s="35"/>
      <c r="G203" s="35"/>
      <c r="H203" s="33"/>
    </row>
    <row r="204" spans="1:8">
      <c r="A204" s="33"/>
      <c r="B204" s="33"/>
      <c r="C204" s="33"/>
      <c r="D204" s="33"/>
      <c r="E204" s="34"/>
      <c r="F204" s="35"/>
      <c r="G204" s="35"/>
      <c r="H204" s="33"/>
    </row>
    <row r="205" spans="1:8">
      <c r="A205" s="33"/>
      <c r="B205" s="33"/>
      <c r="C205" s="33"/>
      <c r="D205" s="33"/>
      <c r="E205" s="34"/>
      <c r="F205" s="35"/>
      <c r="G205" s="35"/>
      <c r="H205" s="33"/>
    </row>
    <row r="206" spans="1:8">
      <c r="A206" s="2"/>
      <c r="B206" s="2"/>
      <c r="C206" s="2"/>
      <c r="D206" s="2"/>
      <c r="E206" s="3"/>
      <c r="F206" s="4"/>
      <c r="G206" s="4"/>
      <c r="H206" s="2"/>
    </row>
  </sheetData>
  <sheetProtection algorithmName="SHA-512" hashValue="rcYN3+IApaEyLAxBintSbqjGlafhucul76kwmekoAJ5/gY/GA8nwyT2AWr9ByKUGdeTk/JMXX8xqFhrN+TfELg==" saltValue="WrgBRbTQE9ZqBwud7pE0Yg==" spinCount="100000" sheet="1" objects="1" scenarios="1"/>
  <mergeCells count="2">
    <mergeCell ref="A3:H3"/>
    <mergeCell ref="A1:H1"/>
  </mergeCells>
  <dataValidations count="1">
    <dataValidation type="list" allowBlank="1" sqref="H7:H206" xr:uid="{00000000-0002-0000-0200-000000000000}">
      <formula1>"Sí,No"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07"/>
  <sheetViews>
    <sheetView topLeftCell="D1" workbookViewId="0">
      <selection activeCell="J17" sqref="J17:P20"/>
    </sheetView>
  </sheetViews>
  <sheetFormatPr baseColWidth="10" defaultColWidth="8.796875" defaultRowHeight="13.8"/>
  <cols>
    <col min="1" max="1" width="14" customWidth="1"/>
    <col min="2" max="2" width="30" customWidth="1"/>
    <col min="3" max="3" width="18" customWidth="1"/>
    <col min="4" max="4" width="12" customWidth="1"/>
    <col min="5" max="8" width="16" customWidth="1"/>
    <col min="9" max="9" width="14" customWidth="1"/>
    <col min="10" max="10" width="18" customWidth="1"/>
    <col min="11" max="12" width="14" customWidth="1"/>
    <col min="13" max="13" width="12" customWidth="1"/>
    <col min="14" max="15" width="16" customWidth="1"/>
    <col min="16" max="16" width="12" customWidth="1"/>
    <col min="17" max="17" width="28" customWidth="1"/>
    <col min="18" max="16384" width="8.796875" style="18"/>
  </cols>
  <sheetData>
    <row r="1" spans="1:17" ht="17.399999999999999">
      <c r="A1" s="27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>
      <c r="A3" s="36" t="s">
        <v>89</v>
      </c>
      <c r="B3" s="37">
        <v>46106</v>
      </c>
      <c r="C3" s="29"/>
      <c r="D3" s="30" t="s">
        <v>130</v>
      </c>
      <c r="E3" s="31"/>
      <c r="F3" s="31"/>
      <c r="G3" s="31"/>
      <c r="H3" s="31"/>
      <c r="I3" s="29"/>
      <c r="J3" s="29"/>
      <c r="K3" s="29"/>
      <c r="L3" s="29"/>
      <c r="M3" s="29"/>
      <c r="N3" s="29"/>
      <c r="O3" s="29"/>
      <c r="P3" s="29"/>
      <c r="Q3" s="29"/>
    </row>
    <row r="4" spans="1:17">
      <c r="A4" s="36" t="s">
        <v>91</v>
      </c>
      <c r="B4" s="38">
        <v>21</v>
      </c>
      <c r="C4" s="29"/>
      <c r="D4" s="31"/>
      <c r="E4" s="31"/>
      <c r="F4" s="31"/>
      <c r="G4" s="31"/>
      <c r="H4" s="31"/>
      <c r="I4" s="29"/>
      <c r="J4" s="29"/>
      <c r="K4" s="29"/>
      <c r="L4" s="29"/>
      <c r="M4" s="29"/>
      <c r="N4" s="29"/>
      <c r="O4" s="29"/>
      <c r="P4" s="29"/>
      <c r="Q4" s="29"/>
    </row>
    <row r="5" spans="1:17">
      <c r="A5" s="36" t="s">
        <v>94</v>
      </c>
      <c r="B5" s="39">
        <v>3500</v>
      </c>
      <c r="C5" s="29"/>
      <c r="D5" s="31"/>
      <c r="E5" s="31"/>
      <c r="F5" s="31"/>
      <c r="G5" s="31"/>
      <c r="H5" s="31"/>
      <c r="I5" s="29"/>
      <c r="J5" s="29"/>
      <c r="K5" s="29"/>
      <c r="L5" s="29"/>
      <c r="M5" s="29"/>
      <c r="N5" s="29"/>
      <c r="O5" s="29"/>
      <c r="P5" s="29"/>
      <c r="Q5" s="29"/>
    </row>
    <row r="6" spans="1:17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27.6">
      <c r="A7" s="32" t="s">
        <v>51</v>
      </c>
      <c r="B7" s="32" t="s">
        <v>102</v>
      </c>
      <c r="C7" s="32" t="s">
        <v>54</v>
      </c>
      <c r="D7" s="32" t="s">
        <v>57</v>
      </c>
      <c r="E7" s="32" t="s">
        <v>60</v>
      </c>
      <c r="F7" s="32" t="s">
        <v>63</v>
      </c>
      <c r="G7" s="32" t="s">
        <v>71</v>
      </c>
      <c r="H7" s="32" t="s">
        <v>74</v>
      </c>
      <c r="I7" s="32" t="s">
        <v>131</v>
      </c>
      <c r="J7" s="32" t="s">
        <v>86</v>
      </c>
      <c r="K7" s="32" t="s">
        <v>80</v>
      </c>
      <c r="L7" s="32" t="s">
        <v>83</v>
      </c>
      <c r="M7" s="32" t="s">
        <v>105</v>
      </c>
      <c r="N7" s="32" t="s">
        <v>132</v>
      </c>
      <c r="O7" s="32" t="s">
        <v>133</v>
      </c>
      <c r="P7" s="32" t="s">
        <v>134</v>
      </c>
      <c r="Q7" s="32" t="s">
        <v>135</v>
      </c>
    </row>
    <row r="8" spans="1:17" ht="14.4" customHeight="1">
      <c r="A8" s="33" t="s">
        <v>53</v>
      </c>
      <c r="B8" s="33" t="str">
        <f>IF(A8="","",IFERROR(VLOOKUP(A8,'Productos base'!$A$7:$H$206,2,FALSE),""))</f>
        <v>Detergente multiusos 1L</v>
      </c>
      <c r="C8" s="40">
        <v>12</v>
      </c>
      <c r="D8" s="40">
        <v>90</v>
      </c>
      <c r="E8" s="40">
        <v>12</v>
      </c>
      <c r="F8" s="40">
        <f>IF(A8="","",MAX(0,D8-E8))</f>
        <v>78</v>
      </c>
      <c r="G8" s="40">
        <f>IF(A8="","",C8*$B$4)</f>
        <v>252</v>
      </c>
      <c r="H8" s="40">
        <f>IF(A8="","",C8*IFERROR(VLOOKUP(A8,'Productos base'!$A$7:$H$206,6,FALSE),0)+IFERROR(VLOOKUP(A8,'Productos base'!$A$7:$H$206,7,FALSE),0))</f>
        <v>109</v>
      </c>
      <c r="I8" s="40">
        <f t="shared" ref="I8:I39" si="0">IF(A8="","",IF(C8&lt;=0,"",F8/C8))</f>
        <v>6.5</v>
      </c>
      <c r="J8" s="41">
        <f t="shared" ref="J8:J39" si="1">IF(A8="","",IF(C8&lt;=0,"",IF(F8&lt;=H8,$B$3,$B$3+ROUNDUP((F8-H8)/C8,0))))</f>
        <v>46106</v>
      </c>
      <c r="K8" s="40">
        <f>IF(A8="","",MAX(0,G8+IFERROR(VLOOKUP(A8,'Productos base'!$A$7:$H$206,7,FALSE),0)-F8))</f>
        <v>199</v>
      </c>
      <c r="L8" s="40">
        <v>180</v>
      </c>
      <c r="M8" s="34">
        <f>IF(A8="","",IFERROR(VLOOKUP(A8,'Productos base'!$A$7:$H$206,5,FALSE),0))</f>
        <v>6.2</v>
      </c>
      <c r="N8" s="34">
        <f t="shared" ref="N8:N39" si="2">IF(A8="","",K8*M8)</f>
        <v>1233.8</v>
      </c>
      <c r="O8" s="34">
        <f t="shared" ref="O8:O39" si="3">IF(A8="","",IF(L8="","",L8*M8))</f>
        <v>1116</v>
      </c>
      <c r="P8" s="33" t="str">
        <f>IF(A8="","",IF(F8&lt;=H8,"Urgente",IF(I8&lt;=IFERROR(VLOOKUP(A8,'Productos base'!$A$7:$H$206,6,FALSE),0)+3,"Revisar","Sano")))</f>
        <v>Urgente</v>
      </c>
      <c r="Q8" s="33" t="s">
        <v>136</v>
      </c>
    </row>
    <row r="9" spans="1:17" ht="14.4" customHeight="1">
      <c r="A9" s="33" t="s">
        <v>111</v>
      </c>
      <c r="B9" s="33" t="str">
        <f>IF(A9="","",IFERROR(VLOOKUP(A9,'Productos base'!$A$7:$H$206,2,FALSE),""))</f>
        <v>Desinfectante 1L</v>
      </c>
      <c r="C9" s="40">
        <v>8</v>
      </c>
      <c r="D9" s="40">
        <v>95</v>
      </c>
      <c r="E9" s="40">
        <v>10</v>
      </c>
      <c r="F9" s="40">
        <f t="shared" ref="F8:F39" si="4">IF(A9="","",MAX(0,D9-E9))</f>
        <v>85</v>
      </c>
      <c r="G9" s="40">
        <f t="shared" ref="G8:G39" si="5">IF(A9="","",C9*$B$4)</f>
        <v>168</v>
      </c>
      <c r="H9" s="40">
        <f>IF(A9="","",C9*IFERROR(VLOOKUP(A9,'Productos base'!$A$7:$H$206,6,FALSE),0)+IFERROR(VLOOKUP(A9,'Productos base'!$A$7:$H$206,7,FALSE),0))</f>
        <v>58</v>
      </c>
      <c r="I9" s="40">
        <f t="shared" si="0"/>
        <v>10.625</v>
      </c>
      <c r="J9" s="41">
        <f t="shared" si="1"/>
        <v>46110</v>
      </c>
      <c r="K9" s="40">
        <f>IF(A9="","",MAX(0,G9+IFERROR(VLOOKUP(A9,'Productos base'!$A$7:$H$206,7,FALSE),0)-F9))</f>
        <v>101</v>
      </c>
      <c r="L9" s="40">
        <v>90</v>
      </c>
      <c r="M9" s="34">
        <f>IF(A9="","",IFERROR(VLOOKUP(A9,'Productos base'!$A$7:$H$206,5,FALSE),0))</f>
        <v>5.0999999999999996</v>
      </c>
      <c r="N9" s="34">
        <f t="shared" si="2"/>
        <v>515.09999999999991</v>
      </c>
      <c r="O9" s="34">
        <f t="shared" si="3"/>
        <v>458.99999999999994</v>
      </c>
      <c r="P9" s="33" t="str">
        <f>IF(A9="","",IF(F9&lt;=H9,"Urgente",IF(I9&lt;=IFERROR(VLOOKUP(A9,'Productos base'!$A$7:$H$206,6,FALSE),0)+3,"Revisar","Sano")))</f>
        <v>Sano</v>
      </c>
      <c r="Q9" s="33" t="s">
        <v>137</v>
      </c>
    </row>
    <row r="10" spans="1:17" ht="14.4" customHeight="1">
      <c r="A10" s="33" t="s">
        <v>113</v>
      </c>
      <c r="B10" s="33" t="str">
        <f>IF(A10="","",IFERROR(VLOOKUP(A10,'Productos base'!$A$7:$H$206,2,FALSE),""))</f>
        <v>Cloro 1L</v>
      </c>
      <c r="C10" s="40">
        <v>10</v>
      </c>
      <c r="D10" s="40">
        <v>70</v>
      </c>
      <c r="E10" s="40">
        <v>5</v>
      </c>
      <c r="F10" s="40">
        <f t="shared" si="4"/>
        <v>65</v>
      </c>
      <c r="G10" s="40">
        <f t="shared" si="5"/>
        <v>210</v>
      </c>
      <c r="H10" s="40">
        <f>IF(A10="","",C10*IFERROR(VLOOKUP(A10,'Productos base'!$A$7:$H$206,6,FALSE),0)+IFERROR(VLOOKUP(A10,'Productos base'!$A$7:$H$206,7,FALSE),0))</f>
        <v>60</v>
      </c>
      <c r="I10" s="40">
        <f t="shared" si="0"/>
        <v>6.5</v>
      </c>
      <c r="J10" s="41">
        <f t="shared" si="1"/>
        <v>46107</v>
      </c>
      <c r="K10" s="40">
        <f>IF(A10="","",MAX(0,G10+IFERROR(VLOOKUP(A10,'Productos base'!$A$7:$H$206,7,FALSE),0)-F10))</f>
        <v>165</v>
      </c>
      <c r="L10" s="40">
        <v>150</v>
      </c>
      <c r="M10" s="34">
        <f>IF(A10="","",IFERROR(VLOOKUP(A10,'Productos base'!$A$7:$H$206,5,FALSE),0))</f>
        <v>3.4</v>
      </c>
      <c r="N10" s="34">
        <f t="shared" si="2"/>
        <v>561</v>
      </c>
      <c r="O10" s="34">
        <f t="shared" si="3"/>
        <v>510</v>
      </c>
      <c r="P10" s="33" t="str">
        <f>IF(A10="","",IF(F10&lt;=H10,"Urgente",IF(I10&lt;=IFERROR(VLOOKUP(A10,'Productos base'!$A$7:$H$206,6,FALSE),0)+3,"Revisar","Sano")))</f>
        <v>Revisar</v>
      </c>
      <c r="Q10" s="33" t="s">
        <v>138</v>
      </c>
    </row>
    <row r="11" spans="1:17" ht="14.4" customHeight="1">
      <c r="A11" s="33" t="s">
        <v>116</v>
      </c>
      <c r="B11" s="33" t="str">
        <f>IF(A11="","",IFERROR(VLOOKUP(A11,'Productos base'!$A$7:$H$206,2,FALSE),""))</f>
        <v>Limpiavidrios 500 ml</v>
      </c>
      <c r="C11" s="40">
        <v>5</v>
      </c>
      <c r="D11" s="40">
        <v>80</v>
      </c>
      <c r="E11" s="40">
        <v>0</v>
      </c>
      <c r="F11" s="40">
        <f t="shared" si="4"/>
        <v>80</v>
      </c>
      <c r="G11" s="40">
        <f t="shared" si="5"/>
        <v>105</v>
      </c>
      <c r="H11" s="40">
        <f>IF(A11="","",C11*IFERROR(VLOOKUP(A11,'Productos base'!$A$7:$H$206,6,FALSE),0)+IFERROR(VLOOKUP(A11,'Productos base'!$A$7:$H$206,7,FALSE),0))</f>
        <v>45</v>
      </c>
      <c r="I11" s="40">
        <f t="shared" si="0"/>
        <v>16</v>
      </c>
      <c r="J11" s="41">
        <f t="shared" si="1"/>
        <v>46113</v>
      </c>
      <c r="K11" s="40">
        <f>IF(A11="","",MAX(0,G11+IFERROR(VLOOKUP(A11,'Productos base'!$A$7:$H$206,7,FALSE),0)-F11))</f>
        <v>40</v>
      </c>
      <c r="L11" s="40">
        <v>40</v>
      </c>
      <c r="M11" s="34">
        <f>IF(A11="","",IFERROR(VLOOKUP(A11,'Productos base'!$A$7:$H$206,5,FALSE),0))</f>
        <v>4.8</v>
      </c>
      <c r="N11" s="34">
        <f t="shared" si="2"/>
        <v>192</v>
      </c>
      <c r="O11" s="34">
        <f t="shared" si="3"/>
        <v>192</v>
      </c>
      <c r="P11" s="33" t="str">
        <f>IF(A11="","",IF(F11&lt;=H11,"Urgente",IF(I11&lt;=IFERROR(VLOOKUP(A11,'Productos base'!$A$7:$H$206,6,FALSE),0)+3,"Revisar","Sano")))</f>
        <v>Sano</v>
      </c>
      <c r="Q11" s="33" t="s">
        <v>139</v>
      </c>
    </row>
    <row r="12" spans="1:17" ht="14.4" customHeight="1">
      <c r="A12" s="33" t="s">
        <v>118</v>
      </c>
      <c r="B12" s="33" t="str">
        <f>IF(A12="","",IFERROR(VLOOKUP(A12,'Productos base'!$A$7:$H$206,2,FALSE),""))</f>
        <v>Jabón líquido manos 500 ml</v>
      </c>
      <c r="C12" s="40">
        <v>7</v>
      </c>
      <c r="D12" s="40">
        <v>42</v>
      </c>
      <c r="E12" s="40">
        <v>5</v>
      </c>
      <c r="F12" s="40">
        <f t="shared" si="4"/>
        <v>37</v>
      </c>
      <c r="G12" s="40">
        <f t="shared" si="5"/>
        <v>147</v>
      </c>
      <c r="H12" s="40">
        <f>IF(A12="","",C12*IFERROR(VLOOKUP(A12,'Productos base'!$A$7:$H$206,6,FALSE),0)+IFERROR(VLOOKUP(A12,'Productos base'!$A$7:$H$206,7,FALSE),0))</f>
        <v>49</v>
      </c>
      <c r="I12" s="40">
        <f t="shared" si="0"/>
        <v>5.2857142857142856</v>
      </c>
      <c r="J12" s="41">
        <f t="shared" si="1"/>
        <v>46106</v>
      </c>
      <c r="K12" s="40">
        <f>IF(A12="","",MAX(0,G12+IFERROR(VLOOKUP(A12,'Productos base'!$A$7:$H$206,7,FALSE),0)-F12))</f>
        <v>124</v>
      </c>
      <c r="L12" s="40">
        <v>110</v>
      </c>
      <c r="M12" s="34">
        <f>IF(A12="","",IFERROR(VLOOKUP(A12,'Productos base'!$A$7:$H$206,5,FALSE),0))</f>
        <v>4.2</v>
      </c>
      <c r="N12" s="34">
        <f t="shared" si="2"/>
        <v>520.80000000000007</v>
      </c>
      <c r="O12" s="34">
        <f t="shared" si="3"/>
        <v>462</v>
      </c>
      <c r="P12" s="33" t="str">
        <f>IF(A12="","",IF(F12&lt;=H12,"Urgente",IF(I12&lt;=IFERROR(VLOOKUP(A12,'Productos base'!$A$7:$H$206,6,FALSE),0)+3,"Revisar","Sano")))</f>
        <v>Urgente</v>
      </c>
      <c r="Q12" s="33" t="s">
        <v>140</v>
      </c>
    </row>
    <row r="13" spans="1:17" ht="14.4" customHeight="1">
      <c r="A13" s="33" t="s">
        <v>122</v>
      </c>
      <c r="B13" s="33" t="str">
        <f>IF(A13="","",IFERROR(VLOOKUP(A13,'Productos base'!$A$7:$H$206,2,FALSE),""))</f>
        <v>Aromatizante ambiental</v>
      </c>
      <c r="C13" s="40">
        <v>3</v>
      </c>
      <c r="D13" s="40">
        <v>38</v>
      </c>
      <c r="E13" s="40">
        <v>2</v>
      </c>
      <c r="F13" s="40">
        <f t="shared" si="4"/>
        <v>36</v>
      </c>
      <c r="G13" s="40">
        <f t="shared" si="5"/>
        <v>63</v>
      </c>
      <c r="H13" s="40">
        <f>IF(A13="","",C13*IFERROR(VLOOKUP(A13,'Productos base'!$A$7:$H$206,6,FALSE),0)+IFERROR(VLOOKUP(A13,'Productos base'!$A$7:$H$206,7,FALSE),0))</f>
        <v>31</v>
      </c>
      <c r="I13" s="40">
        <f t="shared" si="0"/>
        <v>12</v>
      </c>
      <c r="J13" s="41">
        <f t="shared" si="1"/>
        <v>46108</v>
      </c>
      <c r="K13" s="40">
        <f>IF(A13="","",MAX(0,G13+IFERROR(VLOOKUP(A13,'Productos base'!$A$7:$H$206,7,FALSE),0)-F13))</f>
        <v>37</v>
      </c>
      <c r="L13" s="40">
        <v>25</v>
      </c>
      <c r="M13" s="34">
        <f>IF(A13="","",IFERROR(VLOOKUP(A13,'Productos base'!$A$7:$H$206,5,FALSE),0))</f>
        <v>4.5</v>
      </c>
      <c r="N13" s="34">
        <f t="shared" si="2"/>
        <v>166.5</v>
      </c>
      <c r="O13" s="34">
        <f t="shared" si="3"/>
        <v>112.5</v>
      </c>
      <c r="P13" s="33" t="str">
        <f>IF(A13="","",IF(F13&lt;=H13,"Urgente",IF(I13&lt;=IFERROR(VLOOKUP(A13,'Productos base'!$A$7:$H$206,6,FALSE),0)+3,"Revisar","Sano")))</f>
        <v>Sano</v>
      </c>
      <c r="Q13" s="33" t="s">
        <v>141</v>
      </c>
    </row>
    <row r="14" spans="1:17" ht="14.4" customHeight="1">
      <c r="A14" s="33" t="s">
        <v>124</v>
      </c>
      <c r="B14" s="33" t="str">
        <f>IF(A14="","",IFERROR(VLOOKUP(A14,'Productos base'!$A$7:$H$206,2,FALSE),""))</f>
        <v>Esponja pack x3</v>
      </c>
      <c r="C14" s="40">
        <v>4</v>
      </c>
      <c r="D14" s="40">
        <v>28</v>
      </c>
      <c r="E14" s="40">
        <v>0</v>
      </c>
      <c r="F14" s="40">
        <f t="shared" si="4"/>
        <v>28</v>
      </c>
      <c r="G14" s="40">
        <f t="shared" si="5"/>
        <v>84</v>
      </c>
      <c r="H14" s="40">
        <f>IF(A14="","",C14*IFERROR(VLOOKUP(A14,'Productos base'!$A$7:$H$206,6,FALSE),0)+IFERROR(VLOOKUP(A14,'Productos base'!$A$7:$H$206,7,FALSE),0))</f>
        <v>44</v>
      </c>
      <c r="I14" s="40">
        <f t="shared" si="0"/>
        <v>7</v>
      </c>
      <c r="J14" s="41">
        <f t="shared" si="1"/>
        <v>46106</v>
      </c>
      <c r="K14" s="40">
        <f>IF(A14="","",MAX(0,G14+IFERROR(VLOOKUP(A14,'Productos base'!$A$7:$H$206,7,FALSE),0)-F14))</f>
        <v>68</v>
      </c>
      <c r="L14" s="40">
        <v>60</v>
      </c>
      <c r="M14" s="34">
        <f>IF(A14="","",IFERROR(VLOOKUP(A14,'Productos base'!$A$7:$H$206,5,FALSE),0))</f>
        <v>2.6</v>
      </c>
      <c r="N14" s="34">
        <f t="shared" si="2"/>
        <v>176.8</v>
      </c>
      <c r="O14" s="34">
        <f t="shared" si="3"/>
        <v>156</v>
      </c>
      <c r="P14" s="33" t="str">
        <f>IF(A14="","",IF(F14&lt;=H14,"Urgente",IF(I14&lt;=IFERROR(VLOOKUP(A14,'Productos base'!$A$7:$H$206,6,FALSE),0)+3,"Revisar","Sano")))</f>
        <v>Urgente</v>
      </c>
      <c r="Q14" s="33" t="s">
        <v>142</v>
      </c>
    </row>
    <row r="15" spans="1:17" ht="14.4" customHeight="1">
      <c r="A15" s="33" t="s">
        <v>128</v>
      </c>
      <c r="B15" s="33" t="str">
        <f>IF(A15="","",IFERROR(VLOOKUP(A15,'Productos base'!$A$7:$H$206,2,FALSE),""))</f>
        <v>Guantes de limpieza (par)</v>
      </c>
      <c r="C15" s="40">
        <v>3</v>
      </c>
      <c r="D15" s="40">
        <v>22</v>
      </c>
      <c r="E15" s="40">
        <v>0</v>
      </c>
      <c r="F15" s="40">
        <f t="shared" si="4"/>
        <v>22</v>
      </c>
      <c r="G15" s="40">
        <f t="shared" si="5"/>
        <v>63</v>
      </c>
      <c r="H15" s="40">
        <f>IF(A15="","",C15*IFERROR(VLOOKUP(A15,'Productos base'!$A$7:$H$206,6,FALSE),0)+IFERROR(VLOOKUP(A15,'Productos base'!$A$7:$H$206,7,FALSE),0))</f>
        <v>28</v>
      </c>
      <c r="I15" s="40">
        <f t="shared" si="0"/>
        <v>7.333333333333333</v>
      </c>
      <c r="J15" s="41">
        <f t="shared" si="1"/>
        <v>46106</v>
      </c>
      <c r="K15" s="40">
        <f>IF(A15="","",MAX(0,G15+IFERROR(VLOOKUP(A15,'Productos base'!$A$7:$H$206,7,FALSE),0)-F15))</f>
        <v>51</v>
      </c>
      <c r="L15" s="40">
        <v>45</v>
      </c>
      <c r="M15" s="34">
        <f>IF(A15="","",IFERROR(VLOOKUP(A15,'Productos base'!$A$7:$H$206,5,FALSE),0))</f>
        <v>2.9</v>
      </c>
      <c r="N15" s="34">
        <f t="shared" si="2"/>
        <v>147.9</v>
      </c>
      <c r="O15" s="34">
        <f t="shared" si="3"/>
        <v>130.5</v>
      </c>
      <c r="P15" s="33" t="str">
        <f>IF(A15="","",IF(F15&lt;=H15,"Urgente",IF(I15&lt;=IFERROR(VLOOKUP(A15,'Productos base'!$A$7:$H$206,6,FALSE),0)+3,"Revisar","Sano")))</f>
        <v>Urgente</v>
      </c>
      <c r="Q15" s="33" t="s">
        <v>142</v>
      </c>
    </row>
    <row r="16" spans="1:17" ht="14.4" customHeight="1">
      <c r="A16" s="33"/>
      <c r="B16" s="33" t="str">
        <f>IF(A16="","",IFERROR(VLOOKUP(A16,'Productos base'!$A$7:$H$206,2,FALSE),""))</f>
        <v/>
      </c>
      <c r="C16" s="40"/>
      <c r="D16" s="40"/>
      <c r="E16" s="40"/>
      <c r="F16" s="40" t="str">
        <f t="shared" si="4"/>
        <v/>
      </c>
      <c r="G16" s="40" t="str">
        <f t="shared" si="5"/>
        <v/>
      </c>
      <c r="H16" s="40" t="str">
        <f>IF(A16="","",C16*IFERROR(VLOOKUP(A16,'Productos base'!$A$7:$H$206,6,FALSE),0)+IFERROR(VLOOKUP(A16,'Productos base'!$A$7:$H$206,7,FALSE),0))</f>
        <v/>
      </c>
      <c r="I16" s="40" t="str">
        <f t="shared" si="0"/>
        <v/>
      </c>
      <c r="J16" s="41" t="str">
        <f t="shared" si="1"/>
        <v/>
      </c>
      <c r="K16" s="40" t="str">
        <f>IF(A16="","",MAX(0,G16+IFERROR(VLOOKUP(A16,'Productos base'!$A$7:$H$206,7,FALSE),0)-F16))</f>
        <v/>
      </c>
      <c r="L16" s="40"/>
      <c r="M16" s="34" t="str">
        <f>IF(A16="","",IFERROR(VLOOKUP(A16,'Productos base'!$A$7:$H$206,5,FALSE),0))</f>
        <v/>
      </c>
      <c r="N16" s="34" t="str">
        <f t="shared" si="2"/>
        <v/>
      </c>
      <c r="O16" s="34" t="str">
        <f t="shared" si="3"/>
        <v/>
      </c>
      <c r="P16" s="33" t="str">
        <f>IF(A16="","",IF(F16&lt;=H16,"Urgente",IF(I16&lt;=IFERROR(VLOOKUP(A16,'Productos base'!$A$7:$H$206,6,FALSE),0)+3,"Revisar","Sano")))</f>
        <v/>
      </c>
      <c r="Q16" s="33"/>
    </row>
    <row r="17" spans="1:17" ht="14.4" customHeight="1">
      <c r="A17" s="33"/>
      <c r="B17" s="33" t="str">
        <f>IF(A17="","",IFERROR(VLOOKUP(A17,'Productos base'!$A$7:$H$206,2,FALSE),""))</f>
        <v/>
      </c>
      <c r="C17" s="40"/>
      <c r="D17" s="40"/>
      <c r="E17" s="40"/>
      <c r="F17" s="40" t="str">
        <f t="shared" si="4"/>
        <v/>
      </c>
      <c r="G17" s="40" t="str">
        <f t="shared" si="5"/>
        <v/>
      </c>
      <c r="H17" s="40" t="str">
        <f>IF(A17="","",C17*IFERROR(VLOOKUP(A17,'Productos base'!$A$7:$H$206,6,FALSE),0)+IFERROR(VLOOKUP(A17,'Productos base'!$A$7:$H$206,7,FALSE),0))</f>
        <v/>
      </c>
      <c r="I17" s="40" t="str">
        <f t="shared" si="0"/>
        <v/>
      </c>
      <c r="J17" s="41" t="str">
        <f t="shared" si="1"/>
        <v/>
      </c>
      <c r="K17" s="40" t="str">
        <f>IF(A17="","",MAX(0,G17+IFERROR(VLOOKUP(A17,'Productos base'!$A$7:$H$206,7,FALSE),0)-F17))</f>
        <v/>
      </c>
      <c r="L17" s="40"/>
      <c r="M17" s="34" t="str">
        <f>IF(A17="","",IFERROR(VLOOKUP(A17,'Productos base'!$A$7:$H$206,5,FALSE),0))</f>
        <v/>
      </c>
      <c r="N17" s="34" t="str">
        <f t="shared" si="2"/>
        <v/>
      </c>
      <c r="O17" s="34" t="str">
        <f t="shared" si="3"/>
        <v/>
      </c>
      <c r="P17" s="33" t="str">
        <f>IF(A17="","",IF(F17&lt;=H17,"Urgente",IF(I17&lt;=IFERROR(VLOOKUP(A17,'Productos base'!$A$7:$H$206,6,FALSE),0)+3,"Revisar","Sano")))</f>
        <v/>
      </c>
      <c r="Q17" s="33"/>
    </row>
    <row r="18" spans="1:17" ht="14.4" customHeight="1">
      <c r="A18" s="33"/>
      <c r="B18" s="33" t="str">
        <f>IF(A18="","",IFERROR(VLOOKUP(A18,'Productos base'!$A$7:$H$206,2,FALSE),""))</f>
        <v/>
      </c>
      <c r="C18" s="40"/>
      <c r="D18" s="40"/>
      <c r="E18" s="40"/>
      <c r="F18" s="40" t="str">
        <f t="shared" si="4"/>
        <v/>
      </c>
      <c r="G18" s="40" t="str">
        <f t="shared" si="5"/>
        <v/>
      </c>
      <c r="H18" s="40" t="str">
        <f>IF(A18="","",C18*IFERROR(VLOOKUP(A18,'Productos base'!$A$7:$H$206,6,FALSE),0)+IFERROR(VLOOKUP(A18,'Productos base'!$A$7:$H$206,7,FALSE),0))</f>
        <v/>
      </c>
      <c r="I18" s="40" t="str">
        <f t="shared" si="0"/>
        <v/>
      </c>
      <c r="J18" s="41" t="str">
        <f t="shared" si="1"/>
        <v/>
      </c>
      <c r="K18" s="40" t="str">
        <f>IF(A18="","",MAX(0,G18+IFERROR(VLOOKUP(A18,'Productos base'!$A$7:$H$206,7,FALSE),0)-F18))</f>
        <v/>
      </c>
      <c r="L18" s="40"/>
      <c r="M18" s="34" t="str">
        <f>IF(A18="","",IFERROR(VLOOKUP(A18,'Productos base'!$A$7:$H$206,5,FALSE),0))</f>
        <v/>
      </c>
      <c r="N18" s="34" t="str">
        <f t="shared" si="2"/>
        <v/>
      </c>
      <c r="O18" s="34" t="str">
        <f t="shared" si="3"/>
        <v/>
      </c>
      <c r="P18" s="33" t="str">
        <f>IF(A18="","",IF(F18&lt;=H18,"Urgente",IF(I18&lt;=IFERROR(VLOOKUP(A18,'Productos base'!$A$7:$H$206,6,FALSE),0)+3,"Revisar","Sano")))</f>
        <v/>
      </c>
      <c r="Q18" s="33"/>
    </row>
    <row r="19" spans="1:17" ht="14.4" customHeight="1">
      <c r="A19" s="33"/>
      <c r="B19" s="33" t="str">
        <f>IF(A19="","",IFERROR(VLOOKUP(A19,'Productos base'!$A$7:$H$206,2,FALSE),""))</f>
        <v/>
      </c>
      <c r="C19" s="40"/>
      <c r="D19" s="40"/>
      <c r="E19" s="40"/>
      <c r="F19" s="40" t="str">
        <f t="shared" si="4"/>
        <v/>
      </c>
      <c r="G19" s="40" t="str">
        <f t="shared" si="5"/>
        <v/>
      </c>
      <c r="H19" s="40" t="str">
        <f>IF(A19="","",C19*IFERROR(VLOOKUP(A19,'Productos base'!$A$7:$H$206,6,FALSE),0)+IFERROR(VLOOKUP(A19,'Productos base'!$A$7:$H$206,7,FALSE),0))</f>
        <v/>
      </c>
      <c r="I19" s="40" t="str">
        <f t="shared" si="0"/>
        <v/>
      </c>
      <c r="J19" s="41" t="str">
        <f t="shared" si="1"/>
        <v/>
      </c>
      <c r="K19" s="40" t="str">
        <f>IF(A19="","",MAX(0,G19+IFERROR(VLOOKUP(A19,'Productos base'!$A$7:$H$206,7,FALSE),0)-F19))</f>
        <v/>
      </c>
      <c r="L19" s="40"/>
      <c r="M19" s="34" t="str">
        <f>IF(A19="","",IFERROR(VLOOKUP(A19,'Productos base'!$A$7:$H$206,5,FALSE),0))</f>
        <v/>
      </c>
      <c r="N19" s="34" t="str">
        <f t="shared" si="2"/>
        <v/>
      </c>
      <c r="O19" s="34" t="str">
        <f t="shared" si="3"/>
        <v/>
      </c>
      <c r="P19" s="33" t="str">
        <f>IF(A19="","",IF(F19&lt;=H19,"Urgente",IF(I19&lt;=IFERROR(VLOOKUP(A19,'Productos base'!$A$7:$H$206,6,FALSE),0)+3,"Revisar","Sano")))</f>
        <v/>
      </c>
      <c r="Q19" s="33"/>
    </row>
    <row r="20" spans="1:17" ht="14.4" customHeight="1">
      <c r="A20" s="33"/>
      <c r="B20" s="33" t="str">
        <f>IF(A20="","",IFERROR(VLOOKUP(A20,'Productos base'!$A$7:$H$206,2,FALSE),""))</f>
        <v/>
      </c>
      <c r="C20" s="40"/>
      <c r="D20" s="40"/>
      <c r="E20" s="40"/>
      <c r="F20" s="40" t="str">
        <f t="shared" si="4"/>
        <v/>
      </c>
      <c r="G20" s="40" t="str">
        <f t="shared" si="5"/>
        <v/>
      </c>
      <c r="H20" s="40" t="str">
        <f>IF(A20="","",C20*IFERROR(VLOOKUP(A20,'Productos base'!$A$7:$H$206,6,FALSE),0)+IFERROR(VLOOKUP(A20,'Productos base'!$A$7:$H$206,7,FALSE),0))</f>
        <v/>
      </c>
      <c r="I20" s="40" t="str">
        <f t="shared" si="0"/>
        <v/>
      </c>
      <c r="J20" s="41" t="str">
        <f t="shared" si="1"/>
        <v/>
      </c>
      <c r="K20" s="40" t="str">
        <f>IF(A20="","",MAX(0,G20+IFERROR(VLOOKUP(A20,'Productos base'!$A$7:$H$206,7,FALSE),0)-F20))</f>
        <v/>
      </c>
      <c r="L20" s="40"/>
      <c r="M20" s="34" t="str">
        <f>IF(A20="","",IFERROR(VLOOKUP(A20,'Productos base'!$A$7:$H$206,5,FALSE),0))</f>
        <v/>
      </c>
      <c r="N20" s="34" t="str">
        <f t="shared" si="2"/>
        <v/>
      </c>
      <c r="O20" s="34" t="str">
        <f t="shared" si="3"/>
        <v/>
      </c>
      <c r="P20" s="33" t="str">
        <f>IF(A20="","",IF(F20&lt;=H20,"Urgente",IF(I20&lt;=IFERROR(VLOOKUP(A20,'Productos base'!$A$7:$H$206,6,FALSE),0)+3,"Revisar","Sano")))</f>
        <v/>
      </c>
      <c r="Q20" s="33"/>
    </row>
    <row r="21" spans="1:17" ht="14.4" customHeight="1">
      <c r="A21" s="33"/>
      <c r="B21" s="33" t="str">
        <f>IF(A21="","",IFERROR(VLOOKUP(A21,'Productos base'!$A$7:$H$206,2,FALSE),""))</f>
        <v/>
      </c>
      <c r="C21" s="40"/>
      <c r="D21" s="40"/>
      <c r="E21" s="40"/>
      <c r="F21" s="40" t="str">
        <f t="shared" si="4"/>
        <v/>
      </c>
      <c r="G21" s="40" t="str">
        <f t="shared" si="5"/>
        <v/>
      </c>
      <c r="H21" s="40" t="str">
        <f>IF(A21="","",C21*IFERROR(VLOOKUP(A21,'Productos base'!$A$7:$H$206,6,FALSE),0)+IFERROR(VLOOKUP(A21,'Productos base'!$A$7:$H$206,7,FALSE),0))</f>
        <v/>
      </c>
      <c r="I21" s="40" t="str">
        <f t="shared" si="0"/>
        <v/>
      </c>
      <c r="J21" s="41" t="str">
        <f t="shared" si="1"/>
        <v/>
      </c>
      <c r="K21" s="40" t="str">
        <f>IF(A21="","",MAX(0,G21+IFERROR(VLOOKUP(A21,'Productos base'!$A$7:$H$206,7,FALSE),0)-F21))</f>
        <v/>
      </c>
      <c r="L21" s="40"/>
      <c r="M21" s="34" t="str">
        <f>IF(A21="","",IFERROR(VLOOKUP(A21,'Productos base'!$A$7:$H$206,5,FALSE),0))</f>
        <v/>
      </c>
      <c r="N21" s="34" t="str">
        <f t="shared" si="2"/>
        <v/>
      </c>
      <c r="O21" s="34" t="str">
        <f t="shared" si="3"/>
        <v/>
      </c>
      <c r="P21" s="33" t="str">
        <f>IF(A21="","",IF(F21&lt;=H21,"Urgente",IF(I21&lt;=IFERROR(VLOOKUP(A21,'Productos base'!$A$7:$H$206,6,FALSE),0)+3,"Revisar","Sano")))</f>
        <v/>
      </c>
      <c r="Q21" s="33"/>
    </row>
    <row r="22" spans="1:17" ht="14.4" customHeight="1">
      <c r="A22" s="33"/>
      <c r="B22" s="33" t="str">
        <f>IF(A22="","",IFERROR(VLOOKUP(A22,'Productos base'!$A$7:$H$206,2,FALSE),""))</f>
        <v/>
      </c>
      <c r="C22" s="40"/>
      <c r="D22" s="40"/>
      <c r="E22" s="40"/>
      <c r="F22" s="40" t="str">
        <f t="shared" si="4"/>
        <v/>
      </c>
      <c r="G22" s="40" t="str">
        <f t="shared" si="5"/>
        <v/>
      </c>
      <c r="H22" s="40" t="str">
        <f>IF(A22="","",C22*IFERROR(VLOOKUP(A22,'Productos base'!$A$7:$H$206,6,FALSE),0)+IFERROR(VLOOKUP(A22,'Productos base'!$A$7:$H$206,7,FALSE),0))</f>
        <v/>
      </c>
      <c r="I22" s="40" t="str">
        <f t="shared" si="0"/>
        <v/>
      </c>
      <c r="J22" s="41" t="str">
        <f t="shared" si="1"/>
        <v/>
      </c>
      <c r="K22" s="40" t="str">
        <f>IF(A22="","",MAX(0,G22+IFERROR(VLOOKUP(A22,'Productos base'!$A$7:$H$206,7,FALSE),0)-F22))</f>
        <v/>
      </c>
      <c r="L22" s="40"/>
      <c r="M22" s="34" t="str">
        <f>IF(A22="","",IFERROR(VLOOKUP(A22,'Productos base'!$A$7:$H$206,5,FALSE),0))</f>
        <v/>
      </c>
      <c r="N22" s="34" t="str">
        <f t="shared" si="2"/>
        <v/>
      </c>
      <c r="O22" s="34" t="str">
        <f t="shared" si="3"/>
        <v/>
      </c>
      <c r="P22" s="33" t="str">
        <f>IF(A22="","",IF(F22&lt;=H22,"Urgente",IF(I22&lt;=IFERROR(VLOOKUP(A22,'Productos base'!$A$7:$H$206,6,FALSE),0)+3,"Revisar","Sano")))</f>
        <v/>
      </c>
      <c r="Q22" s="33"/>
    </row>
    <row r="23" spans="1:17" ht="14.4" customHeight="1">
      <c r="A23" s="33"/>
      <c r="B23" s="33" t="str">
        <f>IF(A23="","",IFERROR(VLOOKUP(A23,'Productos base'!$A$7:$H$206,2,FALSE),""))</f>
        <v/>
      </c>
      <c r="C23" s="40"/>
      <c r="D23" s="40"/>
      <c r="E23" s="40"/>
      <c r="F23" s="40" t="str">
        <f t="shared" si="4"/>
        <v/>
      </c>
      <c r="G23" s="40" t="str">
        <f t="shared" si="5"/>
        <v/>
      </c>
      <c r="H23" s="40" t="str">
        <f>IF(A23="","",C23*IFERROR(VLOOKUP(A23,'Productos base'!$A$7:$H$206,6,FALSE),0)+IFERROR(VLOOKUP(A23,'Productos base'!$A$7:$H$206,7,FALSE),0))</f>
        <v/>
      </c>
      <c r="I23" s="40" t="str">
        <f t="shared" si="0"/>
        <v/>
      </c>
      <c r="J23" s="41" t="str">
        <f t="shared" si="1"/>
        <v/>
      </c>
      <c r="K23" s="40" t="str">
        <f>IF(A23="","",MAX(0,G23+IFERROR(VLOOKUP(A23,'Productos base'!$A$7:$H$206,7,FALSE),0)-F23))</f>
        <v/>
      </c>
      <c r="L23" s="40"/>
      <c r="M23" s="34" t="str">
        <f>IF(A23="","",IFERROR(VLOOKUP(A23,'Productos base'!$A$7:$H$206,5,FALSE),0))</f>
        <v/>
      </c>
      <c r="N23" s="34" t="str">
        <f t="shared" si="2"/>
        <v/>
      </c>
      <c r="O23" s="34" t="str">
        <f t="shared" si="3"/>
        <v/>
      </c>
      <c r="P23" s="33" t="str">
        <f>IF(A23="","",IF(F23&lt;=H23,"Urgente",IF(I23&lt;=IFERROR(VLOOKUP(A23,'Productos base'!$A$7:$H$206,6,FALSE),0)+3,"Revisar","Sano")))</f>
        <v/>
      </c>
      <c r="Q23" s="33"/>
    </row>
    <row r="24" spans="1:17" ht="14.4" customHeight="1">
      <c r="A24" s="33"/>
      <c r="B24" s="33" t="str">
        <f>IF(A24="","",IFERROR(VLOOKUP(A24,'Productos base'!$A$7:$H$206,2,FALSE),""))</f>
        <v/>
      </c>
      <c r="C24" s="40"/>
      <c r="D24" s="40"/>
      <c r="E24" s="40"/>
      <c r="F24" s="40" t="str">
        <f t="shared" si="4"/>
        <v/>
      </c>
      <c r="G24" s="40" t="str">
        <f t="shared" si="5"/>
        <v/>
      </c>
      <c r="H24" s="40" t="str">
        <f>IF(A24="","",C24*IFERROR(VLOOKUP(A24,'Productos base'!$A$7:$H$206,6,FALSE),0)+IFERROR(VLOOKUP(A24,'Productos base'!$A$7:$H$206,7,FALSE),0))</f>
        <v/>
      </c>
      <c r="I24" s="40" t="str">
        <f t="shared" si="0"/>
        <v/>
      </c>
      <c r="J24" s="41" t="str">
        <f t="shared" si="1"/>
        <v/>
      </c>
      <c r="K24" s="40" t="str">
        <f>IF(A24="","",MAX(0,G24+IFERROR(VLOOKUP(A24,'Productos base'!$A$7:$H$206,7,FALSE),0)-F24))</f>
        <v/>
      </c>
      <c r="L24" s="40"/>
      <c r="M24" s="34" t="str">
        <f>IF(A24="","",IFERROR(VLOOKUP(A24,'Productos base'!$A$7:$H$206,5,FALSE),0))</f>
        <v/>
      </c>
      <c r="N24" s="34" t="str">
        <f t="shared" si="2"/>
        <v/>
      </c>
      <c r="O24" s="34" t="str">
        <f t="shared" si="3"/>
        <v/>
      </c>
      <c r="P24" s="33" t="str">
        <f>IF(A24="","",IF(F24&lt;=H24,"Urgente",IF(I24&lt;=IFERROR(VLOOKUP(A24,'Productos base'!$A$7:$H$206,6,FALSE),0)+3,"Revisar","Sano")))</f>
        <v/>
      </c>
      <c r="Q24" s="33"/>
    </row>
    <row r="25" spans="1:17" ht="14.4" customHeight="1">
      <c r="A25" s="33"/>
      <c r="B25" s="33" t="str">
        <f>IF(A25="","",IFERROR(VLOOKUP(A25,'Productos base'!$A$7:$H$206,2,FALSE),""))</f>
        <v/>
      </c>
      <c r="C25" s="40"/>
      <c r="D25" s="40"/>
      <c r="E25" s="40"/>
      <c r="F25" s="40" t="str">
        <f t="shared" si="4"/>
        <v/>
      </c>
      <c r="G25" s="40" t="str">
        <f t="shared" si="5"/>
        <v/>
      </c>
      <c r="H25" s="40" t="str">
        <f>IF(A25="","",C25*IFERROR(VLOOKUP(A25,'Productos base'!$A$7:$H$206,6,FALSE),0)+IFERROR(VLOOKUP(A25,'Productos base'!$A$7:$H$206,7,FALSE),0))</f>
        <v/>
      </c>
      <c r="I25" s="40" t="str">
        <f t="shared" si="0"/>
        <v/>
      </c>
      <c r="J25" s="41" t="str">
        <f t="shared" si="1"/>
        <v/>
      </c>
      <c r="K25" s="40" t="str">
        <f>IF(A25="","",MAX(0,G25+IFERROR(VLOOKUP(A25,'Productos base'!$A$7:$H$206,7,FALSE),0)-F25))</f>
        <v/>
      </c>
      <c r="L25" s="40"/>
      <c r="M25" s="34" t="str">
        <f>IF(A25="","",IFERROR(VLOOKUP(A25,'Productos base'!$A$7:$H$206,5,FALSE),0))</f>
        <v/>
      </c>
      <c r="N25" s="34" t="str">
        <f t="shared" si="2"/>
        <v/>
      </c>
      <c r="O25" s="34" t="str">
        <f t="shared" si="3"/>
        <v/>
      </c>
      <c r="P25" s="33" t="str">
        <f>IF(A25="","",IF(F25&lt;=H25,"Urgente",IF(I25&lt;=IFERROR(VLOOKUP(A25,'Productos base'!$A$7:$H$206,6,FALSE),0)+3,"Revisar","Sano")))</f>
        <v/>
      </c>
      <c r="Q25" s="33"/>
    </row>
    <row r="26" spans="1:17" ht="14.4" customHeight="1">
      <c r="A26" s="33"/>
      <c r="B26" s="33" t="str">
        <f>IF(A26="","",IFERROR(VLOOKUP(A26,'Productos base'!$A$7:$H$206,2,FALSE),""))</f>
        <v/>
      </c>
      <c r="C26" s="40"/>
      <c r="D26" s="40"/>
      <c r="E26" s="40"/>
      <c r="F26" s="40" t="str">
        <f t="shared" si="4"/>
        <v/>
      </c>
      <c r="G26" s="40" t="str">
        <f t="shared" si="5"/>
        <v/>
      </c>
      <c r="H26" s="40" t="str">
        <f>IF(A26="","",C26*IFERROR(VLOOKUP(A26,'Productos base'!$A$7:$H$206,6,FALSE),0)+IFERROR(VLOOKUP(A26,'Productos base'!$A$7:$H$206,7,FALSE),0))</f>
        <v/>
      </c>
      <c r="I26" s="40" t="str">
        <f t="shared" si="0"/>
        <v/>
      </c>
      <c r="J26" s="41" t="str">
        <f t="shared" si="1"/>
        <v/>
      </c>
      <c r="K26" s="40" t="str">
        <f>IF(A26="","",MAX(0,G26+IFERROR(VLOOKUP(A26,'Productos base'!$A$7:$H$206,7,FALSE),0)-F26))</f>
        <v/>
      </c>
      <c r="L26" s="40"/>
      <c r="M26" s="34" t="str">
        <f>IF(A26="","",IFERROR(VLOOKUP(A26,'Productos base'!$A$7:$H$206,5,FALSE),0))</f>
        <v/>
      </c>
      <c r="N26" s="34" t="str">
        <f t="shared" si="2"/>
        <v/>
      </c>
      <c r="O26" s="34" t="str">
        <f t="shared" si="3"/>
        <v/>
      </c>
      <c r="P26" s="33" t="str">
        <f>IF(A26="","",IF(F26&lt;=H26,"Urgente",IF(I26&lt;=IFERROR(VLOOKUP(A26,'Productos base'!$A$7:$H$206,6,FALSE),0)+3,"Revisar","Sano")))</f>
        <v/>
      </c>
      <c r="Q26" s="33"/>
    </row>
    <row r="27" spans="1:17" ht="14.4" customHeight="1">
      <c r="A27" s="33"/>
      <c r="B27" s="33" t="str">
        <f>IF(A27="","",IFERROR(VLOOKUP(A27,'Productos base'!$A$7:$H$206,2,FALSE),""))</f>
        <v/>
      </c>
      <c r="C27" s="40"/>
      <c r="D27" s="40"/>
      <c r="E27" s="40"/>
      <c r="F27" s="40" t="str">
        <f t="shared" si="4"/>
        <v/>
      </c>
      <c r="G27" s="40" t="str">
        <f t="shared" si="5"/>
        <v/>
      </c>
      <c r="H27" s="40" t="str">
        <f>IF(A27="","",C27*IFERROR(VLOOKUP(A27,'Productos base'!$A$7:$H$206,6,FALSE),0)+IFERROR(VLOOKUP(A27,'Productos base'!$A$7:$H$206,7,FALSE),0))</f>
        <v/>
      </c>
      <c r="I27" s="40" t="str">
        <f t="shared" si="0"/>
        <v/>
      </c>
      <c r="J27" s="41" t="str">
        <f t="shared" si="1"/>
        <v/>
      </c>
      <c r="K27" s="40" t="str">
        <f>IF(A27="","",MAX(0,G27+IFERROR(VLOOKUP(A27,'Productos base'!$A$7:$H$206,7,FALSE),0)-F27))</f>
        <v/>
      </c>
      <c r="L27" s="40"/>
      <c r="M27" s="34" t="str">
        <f>IF(A27="","",IFERROR(VLOOKUP(A27,'Productos base'!$A$7:$H$206,5,FALSE),0))</f>
        <v/>
      </c>
      <c r="N27" s="34" t="str">
        <f t="shared" si="2"/>
        <v/>
      </c>
      <c r="O27" s="34" t="str">
        <f t="shared" si="3"/>
        <v/>
      </c>
      <c r="P27" s="33" t="str">
        <f>IF(A27="","",IF(F27&lt;=H27,"Urgente",IF(I27&lt;=IFERROR(VLOOKUP(A27,'Productos base'!$A$7:$H$206,6,FALSE),0)+3,"Revisar","Sano")))</f>
        <v/>
      </c>
      <c r="Q27" s="33"/>
    </row>
    <row r="28" spans="1:17" ht="14.4" customHeight="1">
      <c r="A28" s="33"/>
      <c r="B28" s="33" t="str">
        <f>IF(A28="","",IFERROR(VLOOKUP(A28,'Productos base'!$A$7:$H$206,2,FALSE),""))</f>
        <v/>
      </c>
      <c r="C28" s="40"/>
      <c r="D28" s="40"/>
      <c r="E28" s="40"/>
      <c r="F28" s="40" t="str">
        <f t="shared" si="4"/>
        <v/>
      </c>
      <c r="G28" s="40" t="str">
        <f t="shared" si="5"/>
        <v/>
      </c>
      <c r="H28" s="40" t="str">
        <f>IF(A28="","",C28*IFERROR(VLOOKUP(A28,'Productos base'!$A$7:$H$206,6,FALSE),0)+IFERROR(VLOOKUP(A28,'Productos base'!$A$7:$H$206,7,FALSE),0))</f>
        <v/>
      </c>
      <c r="I28" s="40" t="str">
        <f t="shared" si="0"/>
        <v/>
      </c>
      <c r="J28" s="41" t="str">
        <f t="shared" si="1"/>
        <v/>
      </c>
      <c r="K28" s="40" t="str">
        <f>IF(A28="","",MAX(0,G28+IFERROR(VLOOKUP(A28,'Productos base'!$A$7:$H$206,7,FALSE),0)-F28))</f>
        <v/>
      </c>
      <c r="L28" s="40"/>
      <c r="M28" s="34" t="str">
        <f>IF(A28="","",IFERROR(VLOOKUP(A28,'Productos base'!$A$7:$H$206,5,FALSE),0))</f>
        <v/>
      </c>
      <c r="N28" s="34" t="str">
        <f t="shared" si="2"/>
        <v/>
      </c>
      <c r="O28" s="34" t="str">
        <f t="shared" si="3"/>
        <v/>
      </c>
      <c r="P28" s="33" t="str">
        <f>IF(A28="","",IF(F28&lt;=H28,"Urgente",IF(I28&lt;=IFERROR(VLOOKUP(A28,'Productos base'!$A$7:$H$206,6,FALSE),0)+3,"Revisar","Sano")))</f>
        <v/>
      </c>
      <c r="Q28" s="33"/>
    </row>
    <row r="29" spans="1:17" ht="14.4" customHeight="1">
      <c r="A29" s="33"/>
      <c r="B29" s="33" t="str">
        <f>IF(A29="","",IFERROR(VLOOKUP(A29,'Productos base'!$A$7:$H$206,2,FALSE),""))</f>
        <v/>
      </c>
      <c r="C29" s="40"/>
      <c r="D29" s="40"/>
      <c r="E29" s="40"/>
      <c r="F29" s="40" t="str">
        <f t="shared" si="4"/>
        <v/>
      </c>
      <c r="G29" s="40" t="str">
        <f t="shared" si="5"/>
        <v/>
      </c>
      <c r="H29" s="40" t="str">
        <f>IF(A29="","",C29*IFERROR(VLOOKUP(A29,'Productos base'!$A$7:$H$206,6,FALSE),0)+IFERROR(VLOOKUP(A29,'Productos base'!$A$7:$H$206,7,FALSE),0))</f>
        <v/>
      </c>
      <c r="I29" s="40" t="str">
        <f t="shared" si="0"/>
        <v/>
      </c>
      <c r="J29" s="41" t="str">
        <f t="shared" si="1"/>
        <v/>
      </c>
      <c r="K29" s="40" t="str">
        <f>IF(A29="","",MAX(0,G29+IFERROR(VLOOKUP(A29,'Productos base'!$A$7:$H$206,7,FALSE),0)-F29))</f>
        <v/>
      </c>
      <c r="L29" s="40"/>
      <c r="M29" s="34" t="str">
        <f>IF(A29="","",IFERROR(VLOOKUP(A29,'Productos base'!$A$7:$H$206,5,FALSE),0))</f>
        <v/>
      </c>
      <c r="N29" s="34" t="str">
        <f t="shared" si="2"/>
        <v/>
      </c>
      <c r="O29" s="34" t="str">
        <f t="shared" si="3"/>
        <v/>
      </c>
      <c r="P29" s="33" t="str">
        <f>IF(A29="","",IF(F29&lt;=H29,"Urgente",IF(I29&lt;=IFERROR(VLOOKUP(A29,'Productos base'!$A$7:$H$206,6,FALSE),0)+3,"Revisar","Sano")))</f>
        <v/>
      </c>
      <c r="Q29" s="33"/>
    </row>
    <row r="30" spans="1:17" ht="14.4" customHeight="1">
      <c r="A30" s="33"/>
      <c r="B30" s="33" t="str">
        <f>IF(A30="","",IFERROR(VLOOKUP(A30,'Productos base'!$A$7:$H$206,2,FALSE),""))</f>
        <v/>
      </c>
      <c r="C30" s="40"/>
      <c r="D30" s="40"/>
      <c r="E30" s="40"/>
      <c r="F30" s="40" t="str">
        <f t="shared" si="4"/>
        <v/>
      </c>
      <c r="G30" s="40" t="str">
        <f t="shared" si="5"/>
        <v/>
      </c>
      <c r="H30" s="40" t="str">
        <f>IF(A30="","",C30*IFERROR(VLOOKUP(A30,'Productos base'!$A$7:$H$206,6,FALSE),0)+IFERROR(VLOOKUP(A30,'Productos base'!$A$7:$H$206,7,FALSE),0))</f>
        <v/>
      </c>
      <c r="I30" s="40" t="str">
        <f t="shared" si="0"/>
        <v/>
      </c>
      <c r="J30" s="41" t="str">
        <f t="shared" si="1"/>
        <v/>
      </c>
      <c r="K30" s="40" t="str">
        <f>IF(A30="","",MAX(0,G30+IFERROR(VLOOKUP(A30,'Productos base'!$A$7:$H$206,7,FALSE),0)-F30))</f>
        <v/>
      </c>
      <c r="L30" s="40"/>
      <c r="M30" s="34" t="str">
        <f>IF(A30="","",IFERROR(VLOOKUP(A30,'Productos base'!$A$7:$H$206,5,FALSE),0))</f>
        <v/>
      </c>
      <c r="N30" s="34" t="str">
        <f t="shared" si="2"/>
        <v/>
      </c>
      <c r="O30" s="34" t="str">
        <f t="shared" si="3"/>
        <v/>
      </c>
      <c r="P30" s="33" t="str">
        <f>IF(A30="","",IF(F30&lt;=H30,"Urgente",IF(I30&lt;=IFERROR(VLOOKUP(A30,'Productos base'!$A$7:$H$206,6,FALSE),0)+3,"Revisar","Sano")))</f>
        <v/>
      </c>
      <c r="Q30" s="33"/>
    </row>
    <row r="31" spans="1:17" ht="14.4" customHeight="1">
      <c r="A31" s="33"/>
      <c r="B31" s="33" t="str">
        <f>IF(A31="","",IFERROR(VLOOKUP(A31,'Productos base'!$A$7:$H$206,2,FALSE),""))</f>
        <v/>
      </c>
      <c r="C31" s="40"/>
      <c r="D31" s="40"/>
      <c r="E31" s="40"/>
      <c r="F31" s="40" t="str">
        <f t="shared" si="4"/>
        <v/>
      </c>
      <c r="G31" s="40" t="str">
        <f t="shared" si="5"/>
        <v/>
      </c>
      <c r="H31" s="40" t="str">
        <f>IF(A31="","",C31*IFERROR(VLOOKUP(A31,'Productos base'!$A$7:$H$206,6,FALSE),0)+IFERROR(VLOOKUP(A31,'Productos base'!$A$7:$H$206,7,FALSE),0))</f>
        <v/>
      </c>
      <c r="I31" s="40" t="str">
        <f t="shared" si="0"/>
        <v/>
      </c>
      <c r="J31" s="41" t="str">
        <f t="shared" si="1"/>
        <v/>
      </c>
      <c r="K31" s="40" t="str">
        <f>IF(A31="","",MAX(0,G31+IFERROR(VLOOKUP(A31,'Productos base'!$A$7:$H$206,7,FALSE),0)-F31))</f>
        <v/>
      </c>
      <c r="L31" s="40"/>
      <c r="M31" s="34" t="str">
        <f>IF(A31="","",IFERROR(VLOOKUP(A31,'Productos base'!$A$7:$H$206,5,FALSE),0))</f>
        <v/>
      </c>
      <c r="N31" s="34" t="str">
        <f t="shared" si="2"/>
        <v/>
      </c>
      <c r="O31" s="34" t="str">
        <f t="shared" si="3"/>
        <v/>
      </c>
      <c r="P31" s="33" t="str">
        <f>IF(A31="","",IF(F31&lt;=H31,"Urgente",IF(I31&lt;=IFERROR(VLOOKUP(A31,'Productos base'!$A$7:$H$206,6,FALSE),0)+3,"Revisar","Sano")))</f>
        <v/>
      </c>
      <c r="Q31" s="33"/>
    </row>
    <row r="32" spans="1:17" ht="14.4" customHeight="1">
      <c r="A32" s="33"/>
      <c r="B32" s="33" t="str">
        <f>IF(A32="","",IFERROR(VLOOKUP(A32,'Productos base'!$A$7:$H$206,2,FALSE),""))</f>
        <v/>
      </c>
      <c r="C32" s="40"/>
      <c r="D32" s="40"/>
      <c r="E32" s="40"/>
      <c r="F32" s="40" t="str">
        <f t="shared" si="4"/>
        <v/>
      </c>
      <c r="G32" s="40" t="str">
        <f t="shared" si="5"/>
        <v/>
      </c>
      <c r="H32" s="40" t="str">
        <f>IF(A32="","",C32*IFERROR(VLOOKUP(A32,'Productos base'!$A$7:$H$206,6,FALSE),0)+IFERROR(VLOOKUP(A32,'Productos base'!$A$7:$H$206,7,FALSE),0))</f>
        <v/>
      </c>
      <c r="I32" s="40" t="str">
        <f t="shared" si="0"/>
        <v/>
      </c>
      <c r="J32" s="41" t="str">
        <f t="shared" si="1"/>
        <v/>
      </c>
      <c r="K32" s="40" t="str">
        <f>IF(A32="","",MAX(0,G32+IFERROR(VLOOKUP(A32,'Productos base'!$A$7:$H$206,7,FALSE),0)-F32))</f>
        <v/>
      </c>
      <c r="L32" s="40"/>
      <c r="M32" s="34" t="str">
        <f>IF(A32="","",IFERROR(VLOOKUP(A32,'Productos base'!$A$7:$H$206,5,FALSE),0))</f>
        <v/>
      </c>
      <c r="N32" s="34" t="str">
        <f t="shared" si="2"/>
        <v/>
      </c>
      <c r="O32" s="34" t="str">
        <f t="shared" si="3"/>
        <v/>
      </c>
      <c r="P32" s="33" t="str">
        <f>IF(A32="","",IF(F32&lt;=H32,"Urgente",IF(I32&lt;=IFERROR(VLOOKUP(A32,'Productos base'!$A$7:$H$206,6,FALSE),0)+3,"Revisar","Sano")))</f>
        <v/>
      </c>
      <c r="Q32" s="33"/>
    </row>
    <row r="33" spans="1:17" ht="14.4" customHeight="1">
      <c r="A33" s="33"/>
      <c r="B33" s="33" t="str">
        <f>IF(A33="","",IFERROR(VLOOKUP(A33,'Productos base'!$A$7:$H$206,2,FALSE),""))</f>
        <v/>
      </c>
      <c r="C33" s="40"/>
      <c r="D33" s="40"/>
      <c r="E33" s="40"/>
      <c r="F33" s="40" t="str">
        <f t="shared" si="4"/>
        <v/>
      </c>
      <c r="G33" s="40" t="str">
        <f t="shared" si="5"/>
        <v/>
      </c>
      <c r="H33" s="40" t="str">
        <f>IF(A33="","",C33*IFERROR(VLOOKUP(A33,'Productos base'!$A$7:$H$206,6,FALSE),0)+IFERROR(VLOOKUP(A33,'Productos base'!$A$7:$H$206,7,FALSE),0))</f>
        <v/>
      </c>
      <c r="I33" s="40" t="str">
        <f t="shared" si="0"/>
        <v/>
      </c>
      <c r="J33" s="41" t="str">
        <f t="shared" si="1"/>
        <v/>
      </c>
      <c r="K33" s="40" t="str">
        <f>IF(A33="","",MAX(0,G33+IFERROR(VLOOKUP(A33,'Productos base'!$A$7:$H$206,7,FALSE),0)-F33))</f>
        <v/>
      </c>
      <c r="L33" s="40"/>
      <c r="M33" s="34" t="str">
        <f>IF(A33="","",IFERROR(VLOOKUP(A33,'Productos base'!$A$7:$H$206,5,FALSE),0))</f>
        <v/>
      </c>
      <c r="N33" s="34" t="str">
        <f t="shared" si="2"/>
        <v/>
      </c>
      <c r="O33" s="34" t="str">
        <f t="shared" si="3"/>
        <v/>
      </c>
      <c r="P33" s="33" t="str">
        <f>IF(A33="","",IF(F33&lt;=H33,"Urgente",IF(I33&lt;=IFERROR(VLOOKUP(A33,'Productos base'!$A$7:$H$206,6,FALSE),0)+3,"Revisar","Sano")))</f>
        <v/>
      </c>
      <c r="Q33" s="33"/>
    </row>
    <row r="34" spans="1:17" ht="14.4" customHeight="1">
      <c r="A34" s="33"/>
      <c r="B34" s="33" t="str">
        <f>IF(A34="","",IFERROR(VLOOKUP(A34,'Productos base'!$A$7:$H$206,2,FALSE),""))</f>
        <v/>
      </c>
      <c r="C34" s="40"/>
      <c r="D34" s="40"/>
      <c r="E34" s="40"/>
      <c r="F34" s="40" t="str">
        <f t="shared" si="4"/>
        <v/>
      </c>
      <c r="G34" s="40" t="str">
        <f t="shared" si="5"/>
        <v/>
      </c>
      <c r="H34" s="40" t="str">
        <f>IF(A34="","",C34*IFERROR(VLOOKUP(A34,'Productos base'!$A$7:$H$206,6,FALSE),0)+IFERROR(VLOOKUP(A34,'Productos base'!$A$7:$H$206,7,FALSE),0))</f>
        <v/>
      </c>
      <c r="I34" s="40" t="str">
        <f t="shared" si="0"/>
        <v/>
      </c>
      <c r="J34" s="41" t="str">
        <f t="shared" si="1"/>
        <v/>
      </c>
      <c r="K34" s="40" t="str">
        <f>IF(A34="","",MAX(0,G34+IFERROR(VLOOKUP(A34,'Productos base'!$A$7:$H$206,7,FALSE),0)-F34))</f>
        <v/>
      </c>
      <c r="L34" s="40"/>
      <c r="M34" s="34" t="str">
        <f>IF(A34="","",IFERROR(VLOOKUP(A34,'Productos base'!$A$7:$H$206,5,FALSE),0))</f>
        <v/>
      </c>
      <c r="N34" s="34" t="str">
        <f t="shared" si="2"/>
        <v/>
      </c>
      <c r="O34" s="34" t="str">
        <f t="shared" si="3"/>
        <v/>
      </c>
      <c r="P34" s="33" t="str">
        <f>IF(A34="","",IF(F34&lt;=H34,"Urgente",IF(I34&lt;=IFERROR(VLOOKUP(A34,'Productos base'!$A$7:$H$206,6,FALSE),0)+3,"Revisar","Sano")))</f>
        <v/>
      </c>
      <c r="Q34" s="33"/>
    </row>
    <row r="35" spans="1:17" ht="14.4" customHeight="1">
      <c r="A35" s="33"/>
      <c r="B35" s="33" t="str">
        <f>IF(A35="","",IFERROR(VLOOKUP(A35,'Productos base'!$A$7:$H$206,2,FALSE),""))</f>
        <v/>
      </c>
      <c r="C35" s="40"/>
      <c r="D35" s="40"/>
      <c r="E35" s="40"/>
      <c r="F35" s="40" t="str">
        <f t="shared" si="4"/>
        <v/>
      </c>
      <c r="G35" s="40" t="str">
        <f t="shared" si="5"/>
        <v/>
      </c>
      <c r="H35" s="40" t="str">
        <f>IF(A35="","",C35*IFERROR(VLOOKUP(A35,'Productos base'!$A$7:$H$206,6,FALSE),0)+IFERROR(VLOOKUP(A35,'Productos base'!$A$7:$H$206,7,FALSE),0))</f>
        <v/>
      </c>
      <c r="I35" s="40" t="str">
        <f t="shared" si="0"/>
        <v/>
      </c>
      <c r="J35" s="41" t="str">
        <f t="shared" si="1"/>
        <v/>
      </c>
      <c r="K35" s="40" t="str">
        <f>IF(A35="","",MAX(0,G35+IFERROR(VLOOKUP(A35,'Productos base'!$A$7:$H$206,7,FALSE),0)-F35))</f>
        <v/>
      </c>
      <c r="L35" s="40"/>
      <c r="M35" s="34" t="str">
        <f>IF(A35="","",IFERROR(VLOOKUP(A35,'Productos base'!$A$7:$H$206,5,FALSE),0))</f>
        <v/>
      </c>
      <c r="N35" s="34" t="str">
        <f t="shared" si="2"/>
        <v/>
      </c>
      <c r="O35" s="34" t="str">
        <f t="shared" si="3"/>
        <v/>
      </c>
      <c r="P35" s="33" t="str">
        <f>IF(A35="","",IF(F35&lt;=H35,"Urgente",IF(I35&lt;=IFERROR(VLOOKUP(A35,'Productos base'!$A$7:$H$206,6,FALSE),0)+3,"Revisar","Sano")))</f>
        <v/>
      </c>
      <c r="Q35" s="33"/>
    </row>
    <row r="36" spans="1:17" ht="14.4" customHeight="1">
      <c r="A36" s="33"/>
      <c r="B36" s="33" t="str">
        <f>IF(A36="","",IFERROR(VLOOKUP(A36,'Productos base'!$A$7:$H$206,2,FALSE),""))</f>
        <v/>
      </c>
      <c r="C36" s="40"/>
      <c r="D36" s="40"/>
      <c r="E36" s="40"/>
      <c r="F36" s="40" t="str">
        <f t="shared" si="4"/>
        <v/>
      </c>
      <c r="G36" s="40" t="str">
        <f t="shared" si="5"/>
        <v/>
      </c>
      <c r="H36" s="40" t="str">
        <f>IF(A36="","",C36*IFERROR(VLOOKUP(A36,'Productos base'!$A$7:$H$206,6,FALSE),0)+IFERROR(VLOOKUP(A36,'Productos base'!$A$7:$H$206,7,FALSE),0))</f>
        <v/>
      </c>
      <c r="I36" s="40" t="str">
        <f t="shared" si="0"/>
        <v/>
      </c>
      <c r="J36" s="41" t="str">
        <f t="shared" si="1"/>
        <v/>
      </c>
      <c r="K36" s="40" t="str">
        <f>IF(A36="","",MAX(0,G36+IFERROR(VLOOKUP(A36,'Productos base'!$A$7:$H$206,7,FALSE),0)-F36))</f>
        <v/>
      </c>
      <c r="L36" s="40"/>
      <c r="M36" s="34" t="str">
        <f>IF(A36="","",IFERROR(VLOOKUP(A36,'Productos base'!$A$7:$H$206,5,FALSE),0))</f>
        <v/>
      </c>
      <c r="N36" s="34" t="str">
        <f t="shared" si="2"/>
        <v/>
      </c>
      <c r="O36" s="34" t="str">
        <f t="shared" si="3"/>
        <v/>
      </c>
      <c r="P36" s="33" t="str">
        <f>IF(A36="","",IF(F36&lt;=H36,"Urgente",IF(I36&lt;=IFERROR(VLOOKUP(A36,'Productos base'!$A$7:$H$206,6,FALSE),0)+3,"Revisar","Sano")))</f>
        <v/>
      </c>
      <c r="Q36" s="33"/>
    </row>
    <row r="37" spans="1:17" ht="14.4" customHeight="1">
      <c r="A37" s="33"/>
      <c r="B37" s="33" t="str">
        <f>IF(A37="","",IFERROR(VLOOKUP(A37,'Productos base'!$A$7:$H$206,2,FALSE),""))</f>
        <v/>
      </c>
      <c r="C37" s="40"/>
      <c r="D37" s="40"/>
      <c r="E37" s="40"/>
      <c r="F37" s="40" t="str">
        <f t="shared" si="4"/>
        <v/>
      </c>
      <c r="G37" s="40" t="str">
        <f t="shared" si="5"/>
        <v/>
      </c>
      <c r="H37" s="40" t="str">
        <f>IF(A37="","",C37*IFERROR(VLOOKUP(A37,'Productos base'!$A$7:$H$206,6,FALSE),0)+IFERROR(VLOOKUP(A37,'Productos base'!$A$7:$H$206,7,FALSE),0))</f>
        <v/>
      </c>
      <c r="I37" s="40" t="str">
        <f t="shared" si="0"/>
        <v/>
      </c>
      <c r="J37" s="41" t="str">
        <f t="shared" si="1"/>
        <v/>
      </c>
      <c r="K37" s="40" t="str">
        <f>IF(A37="","",MAX(0,G37+IFERROR(VLOOKUP(A37,'Productos base'!$A$7:$H$206,7,FALSE),0)-F37))</f>
        <v/>
      </c>
      <c r="L37" s="40"/>
      <c r="M37" s="34" t="str">
        <f>IF(A37="","",IFERROR(VLOOKUP(A37,'Productos base'!$A$7:$H$206,5,FALSE),0))</f>
        <v/>
      </c>
      <c r="N37" s="34" t="str">
        <f t="shared" si="2"/>
        <v/>
      </c>
      <c r="O37" s="34" t="str">
        <f t="shared" si="3"/>
        <v/>
      </c>
      <c r="P37" s="33" t="str">
        <f>IF(A37="","",IF(F37&lt;=H37,"Urgente",IF(I37&lt;=IFERROR(VLOOKUP(A37,'Productos base'!$A$7:$H$206,6,FALSE),0)+3,"Revisar","Sano")))</f>
        <v/>
      </c>
      <c r="Q37" s="33"/>
    </row>
    <row r="38" spans="1:17" ht="14.4" customHeight="1">
      <c r="A38" s="33"/>
      <c r="B38" s="33" t="str">
        <f>IF(A38="","",IFERROR(VLOOKUP(A38,'Productos base'!$A$7:$H$206,2,FALSE),""))</f>
        <v/>
      </c>
      <c r="C38" s="40"/>
      <c r="D38" s="40"/>
      <c r="E38" s="40"/>
      <c r="F38" s="40" t="str">
        <f t="shared" si="4"/>
        <v/>
      </c>
      <c r="G38" s="40" t="str">
        <f t="shared" si="5"/>
        <v/>
      </c>
      <c r="H38" s="40" t="str">
        <f>IF(A38="","",C38*IFERROR(VLOOKUP(A38,'Productos base'!$A$7:$H$206,6,FALSE),0)+IFERROR(VLOOKUP(A38,'Productos base'!$A$7:$H$206,7,FALSE),0))</f>
        <v/>
      </c>
      <c r="I38" s="40" t="str">
        <f t="shared" si="0"/>
        <v/>
      </c>
      <c r="J38" s="41" t="str">
        <f t="shared" si="1"/>
        <v/>
      </c>
      <c r="K38" s="40" t="str">
        <f>IF(A38="","",MAX(0,G38+IFERROR(VLOOKUP(A38,'Productos base'!$A$7:$H$206,7,FALSE),0)-F38))</f>
        <v/>
      </c>
      <c r="L38" s="40"/>
      <c r="M38" s="34" t="str">
        <f>IF(A38="","",IFERROR(VLOOKUP(A38,'Productos base'!$A$7:$H$206,5,FALSE),0))</f>
        <v/>
      </c>
      <c r="N38" s="34" t="str">
        <f t="shared" si="2"/>
        <v/>
      </c>
      <c r="O38" s="34" t="str">
        <f t="shared" si="3"/>
        <v/>
      </c>
      <c r="P38" s="33" t="str">
        <f>IF(A38="","",IF(F38&lt;=H38,"Urgente",IF(I38&lt;=IFERROR(VLOOKUP(A38,'Productos base'!$A$7:$H$206,6,FALSE),0)+3,"Revisar","Sano")))</f>
        <v/>
      </c>
      <c r="Q38" s="33"/>
    </row>
    <row r="39" spans="1:17" ht="14.4" customHeight="1">
      <c r="A39" s="33"/>
      <c r="B39" s="33" t="str">
        <f>IF(A39="","",IFERROR(VLOOKUP(A39,'Productos base'!$A$7:$H$206,2,FALSE),""))</f>
        <v/>
      </c>
      <c r="C39" s="40"/>
      <c r="D39" s="40"/>
      <c r="E39" s="40"/>
      <c r="F39" s="40" t="str">
        <f t="shared" si="4"/>
        <v/>
      </c>
      <c r="G39" s="40" t="str">
        <f t="shared" si="5"/>
        <v/>
      </c>
      <c r="H39" s="40" t="str">
        <f>IF(A39="","",C39*IFERROR(VLOOKUP(A39,'Productos base'!$A$7:$H$206,6,FALSE),0)+IFERROR(VLOOKUP(A39,'Productos base'!$A$7:$H$206,7,FALSE),0))</f>
        <v/>
      </c>
      <c r="I39" s="40" t="str">
        <f t="shared" si="0"/>
        <v/>
      </c>
      <c r="J39" s="41" t="str">
        <f t="shared" si="1"/>
        <v/>
      </c>
      <c r="K39" s="40" t="str">
        <f>IF(A39="","",MAX(0,G39+IFERROR(VLOOKUP(A39,'Productos base'!$A$7:$H$206,7,FALSE),0)-F39))</f>
        <v/>
      </c>
      <c r="L39" s="40"/>
      <c r="M39" s="34" t="str">
        <f>IF(A39="","",IFERROR(VLOOKUP(A39,'Productos base'!$A$7:$H$206,5,FALSE),0))</f>
        <v/>
      </c>
      <c r="N39" s="34" t="str">
        <f t="shared" si="2"/>
        <v/>
      </c>
      <c r="O39" s="34" t="str">
        <f t="shared" si="3"/>
        <v/>
      </c>
      <c r="P39" s="33" t="str">
        <f>IF(A39="","",IF(F39&lt;=H39,"Urgente",IF(I39&lt;=IFERROR(VLOOKUP(A39,'Productos base'!$A$7:$H$206,6,FALSE),0)+3,"Revisar","Sano")))</f>
        <v/>
      </c>
      <c r="Q39" s="33"/>
    </row>
    <row r="40" spans="1:17" ht="14.4" customHeight="1">
      <c r="A40" s="33"/>
      <c r="B40" s="33" t="str">
        <f>IF(A40="","",IFERROR(VLOOKUP(A40,'Productos base'!$A$7:$H$206,2,FALSE),""))</f>
        <v/>
      </c>
      <c r="C40" s="40"/>
      <c r="D40" s="40"/>
      <c r="E40" s="40"/>
      <c r="F40" s="40" t="str">
        <f t="shared" ref="F40:F71" si="6">IF(A40="","",MAX(0,D40-E40))</f>
        <v/>
      </c>
      <c r="G40" s="40" t="str">
        <f t="shared" ref="G40:G71" si="7">IF(A40="","",C40*$B$4)</f>
        <v/>
      </c>
      <c r="H40" s="40" t="str">
        <f>IF(A40="","",C40*IFERROR(VLOOKUP(A40,'Productos base'!$A$7:$H$206,6,FALSE),0)+IFERROR(VLOOKUP(A40,'Productos base'!$A$7:$H$206,7,FALSE),0))</f>
        <v/>
      </c>
      <c r="I40" s="40" t="str">
        <f t="shared" ref="I40:I71" si="8">IF(A40="","",IF(C40&lt;=0,"",F40/C40))</f>
        <v/>
      </c>
      <c r="J40" s="41" t="str">
        <f t="shared" ref="J40:J71" si="9">IF(A40="","",IF(C40&lt;=0,"",IF(F40&lt;=H40,$B$3,$B$3+ROUNDUP((F40-H40)/C40,0))))</f>
        <v/>
      </c>
      <c r="K40" s="40" t="str">
        <f>IF(A40="","",MAX(0,G40+IFERROR(VLOOKUP(A40,'Productos base'!$A$7:$H$206,7,FALSE),0)-F40))</f>
        <v/>
      </c>
      <c r="L40" s="40"/>
      <c r="M40" s="34" t="str">
        <f>IF(A40="","",IFERROR(VLOOKUP(A40,'Productos base'!$A$7:$H$206,5,FALSE),0))</f>
        <v/>
      </c>
      <c r="N40" s="34" t="str">
        <f t="shared" ref="N40:N71" si="10">IF(A40="","",K40*M40)</f>
        <v/>
      </c>
      <c r="O40" s="34" t="str">
        <f t="shared" ref="O40:O71" si="11">IF(A40="","",IF(L40="","",L40*M40))</f>
        <v/>
      </c>
      <c r="P40" s="33" t="str">
        <f>IF(A40="","",IF(F40&lt;=H40,"Urgente",IF(I40&lt;=IFERROR(VLOOKUP(A40,'Productos base'!$A$7:$H$206,6,FALSE),0)+3,"Revisar","Sano")))</f>
        <v/>
      </c>
      <c r="Q40" s="33"/>
    </row>
    <row r="41" spans="1:17" ht="14.4" customHeight="1">
      <c r="A41" s="33"/>
      <c r="B41" s="33" t="str">
        <f>IF(A41="","",IFERROR(VLOOKUP(A41,'Productos base'!$A$7:$H$206,2,FALSE),""))</f>
        <v/>
      </c>
      <c r="C41" s="40"/>
      <c r="D41" s="40"/>
      <c r="E41" s="40"/>
      <c r="F41" s="40" t="str">
        <f t="shared" si="6"/>
        <v/>
      </c>
      <c r="G41" s="40" t="str">
        <f t="shared" si="7"/>
        <v/>
      </c>
      <c r="H41" s="40" t="str">
        <f>IF(A41="","",C41*IFERROR(VLOOKUP(A41,'Productos base'!$A$7:$H$206,6,FALSE),0)+IFERROR(VLOOKUP(A41,'Productos base'!$A$7:$H$206,7,FALSE),0))</f>
        <v/>
      </c>
      <c r="I41" s="40" t="str">
        <f t="shared" si="8"/>
        <v/>
      </c>
      <c r="J41" s="41" t="str">
        <f t="shared" si="9"/>
        <v/>
      </c>
      <c r="K41" s="40" t="str">
        <f>IF(A41="","",MAX(0,G41+IFERROR(VLOOKUP(A41,'Productos base'!$A$7:$H$206,7,FALSE),0)-F41))</f>
        <v/>
      </c>
      <c r="L41" s="40"/>
      <c r="M41" s="34" t="str">
        <f>IF(A41="","",IFERROR(VLOOKUP(A41,'Productos base'!$A$7:$H$206,5,FALSE),0))</f>
        <v/>
      </c>
      <c r="N41" s="34" t="str">
        <f t="shared" si="10"/>
        <v/>
      </c>
      <c r="O41" s="34" t="str">
        <f t="shared" si="11"/>
        <v/>
      </c>
      <c r="P41" s="33" t="str">
        <f>IF(A41="","",IF(F41&lt;=H41,"Urgente",IF(I41&lt;=IFERROR(VLOOKUP(A41,'Productos base'!$A$7:$H$206,6,FALSE),0)+3,"Revisar","Sano")))</f>
        <v/>
      </c>
      <c r="Q41" s="33"/>
    </row>
    <row r="42" spans="1:17" ht="14.4" customHeight="1">
      <c r="A42" s="33"/>
      <c r="B42" s="33" t="str">
        <f>IF(A42="","",IFERROR(VLOOKUP(A42,'Productos base'!$A$7:$H$206,2,FALSE),""))</f>
        <v/>
      </c>
      <c r="C42" s="40"/>
      <c r="D42" s="40"/>
      <c r="E42" s="40"/>
      <c r="F42" s="40" t="str">
        <f t="shared" si="6"/>
        <v/>
      </c>
      <c r="G42" s="40" t="str">
        <f t="shared" si="7"/>
        <v/>
      </c>
      <c r="H42" s="40" t="str">
        <f>IF(A42="","",C42*IFERROR(VLOOKUP(A42,'Productos base'!$A$7:$H$206,6,FALSE),0)+IFERROR(VLOOKUP(A42,'Productos base'!$A$7:$H$206,7,FALSE),0))</f>
        <v/>
      </c>
      <c r="I42" s="40" t="str">
        <f t="shared" si="8"/>
        <v/>
      </c>
      <c r="J42" s="41" t="str">
        <f t="shared" si="9"/>
        <v/>
      </c>
      <c r="K42" s="40" t="str">
        <f>IF(A42="","",MAX(0,G42+IFERROR(VLOOKUP(A42,'Productos base'!$A$7:$H$206,7,FALSE),0)-F42))</f>
        <v/>
      </c>
      <c r="L42" s="40"/>
      <c r="M42" s="34" t="str">
        <f>IF(A42="","",IFERROR(VLOOKUP(A42,'Productos base'!$A$7:$H$206,5,FALSE),0))</f>
        <v/>
      </c>
      <c r="N42" s="34" t="str">
        <f t="shared" si="10"/>
        <v/>
      </c>
      <c r="O42" s="34" t="str">
        <f t="shared" si="11"/>
        <v/>
      </c>
      <c r="P42" s="33" t="str">
        <f>IF(A42="","",IF(F42&lt;=H42,"Urgente",IF(I42&lt;=IFERROR(VLOOKUP(A42,'Productos base'!$A$7:$H$206,6,FALSE),0)+3,"Revisar","Sano")))</f>
        <v/>
      </c>
      <c r="Q42" s="33"/>
    </row>
    <row r="43" spans="1:17" ht="14.4" customHeight="1">
      <c r="A43" s="33"/>
      <c r="B43" s="33" t="str">
        <f>IF(A43="","",IFERROR(VLOOKUP(A43,'Productos base'!$A$7:$H$206,2,FALSE),""))</f>
        <v/>
      </c>
      <c r="C43" s="40"/>
      <c r="D43" s="40"/>
      <c r="E43" s="40"/>
      <c r="F43" s="40" t="str">
        <f t="shared" si="6"/>
        <v/>
      </c>
      <c r="G43" s="40" t="str">
        <f t="shared" si="7"/>
        <v/>
      </c>
      <c r="H43" s="40" t="str">
        <f>IF(A43="","",C43*IFERROR(VLOOKUP(A43,'Productos base'!$A$7:$H$206,6,FALSE),0)+IFERROR(VLOOKUP(A43,'Productos base'!$A$7:$H$206,7,FALSE),0))</f>
        <v/>
      </c>
      <c r="I43" s="40" t="str">
        <f t="shared" si="8"/>
        <v/>
      </c>
      <c r="J43" s="41" t="str">
        <f t="shared" si="9"/>
        <v/>
      </c>
      <c r="K43" s="40" t="str">
        <f>IF(A43="","",MAX(0,G43+IFERROR(VLOOKUP(A43,'Productos base'!$A$7:$H$206,7,FALSE),0)-F43))</f>
        <v/>
      </c>
      <c r="L43" s="40"/>
      <c r="M43" s="34" t="str">
        <f>IF(A43="","",IFERROR(VLOOKUP(A43,'Productos base'!$A$7:$H$206,5,FALSE),0))</f>
        <v/>
      </c>
      <c r="N43" s="34" t="str">
        <f t="shared" si="10"/>
        <v/>
      </c>
      <c r="O43" s="34" t="str">
        <f t="shared" si="11"/>
        <v/>
      </c>
      <c r="P43" s="33" t="str">
        <f>IF(A43="","",IF(F43&lt;=H43,"Urgente",IF(I43&lt;=IFERROR(VLOOKUP(A43,'Productos base'!$A$7:$H$206,6,FALSE),0)+3,"Revisar","Sano")))</f>
        <v/>
      </c>
      <c r="Q43" s="33"/>
    </row>
    <row r="44" spans="1:17" ht="14.4" customHeight="1">
      <c r="A44" s="33"/>
      <c r="B44" s="33" t="str">
        <f>IF(A44="","",IFERROR(VLOOKUP(A44,'Productos base'!$A$7:$H$206,2,FALSE),""))</f>
        <v/>
      </c>
      <c r="C44" s="40"/>
      <c r="D44" s="40"/>
      <c r="E44" s="40"/>
      <c r="F44" s="40" t="str">
        <f t="shared" si="6"/>
        <v/>
      </c>
      <c r="G44" s="40" t="str">
        <f t="shared" si="7"/>
        <v/>
      </c>
      <c r="H44" s="40" t="str">
        <f>IF(A44="","",C44*IFERROR(VLOOKUP(A44,'Productos base'!$A$7:$H$206,6,FALSE),0)+IFERROR(VLOOKUP(A44,'Productos base'!$A$7:$H$206,7,FALSE),0))</f>
        <v/>
      </c>
      <c r="I44" s="40" t="str">
        <f t="shared" si="8"/>
        <v/>
      </c>
      <c r="J44" s="41" t="str">
        <f t="shared" si="9"/>
        <v/>
      </c>
      <c r="K44" s="40" t="str">
        <f>IF(A44="","",MAX(0,G44+IFERROR(VLOOKUP(A44,'Productos base'!$A$7:$H$206,7,FALSE),0)-F44))</f>
        <v/>
      </c>
      <c r="L44" s="40"/>
      <c r="M44" s="34" t="str">
        <f>IF(A44="","",IFERROR(VLOOKUP(A44,'Productos base'!$A$7:$H$206,5,FALSE),0))</f>
        <v/>
      </c>
      <c r="N44" s="34" t="str">
        <f t="shared" si="10"/>
        <v/>
      </c>
      <c r="O44" s="34" t="str">
        <f t="shared" si="11"/>
        <v/>
      </c>
      <c r="P44" s="33" t="str">
        <f>IF(A44="","",IF(F44&lt;=H44,"Urgente",IF(I44&lt;=IFERROR(VLOOKUP(A44,'Productos base'!$A$7:$H$206,6,FALSE),0)+3,"Revisar","Sano")))</f>
        <v/>
      </c>
      <c r="Q44" s="33"/>
    </row>
    <row r="45" spans="1:17" ht="14.4" customHeight="1">
      <c r="A45" s="33"/>
      <c r="B45" s="33" t="str">
        <f>IF(A45="","",IFERROR(VLOOKUP(A45,'Productos base'!$A$7:$H$206,2,FALSE),""))</f>
        <v/>
      </c>
      <c r="C45" s="40"/>
      <c r="D45" s="40"/>
      <c r="E45" s="40"/>
      <c r="F45" s="40" t="str">
        <f t="shared" si="6"/>
        <v/>
      </c>
      <c r="G45" s="40" t="str">
        <f t="shared" si="7"/>
        <v/>
      </c>
      <c r="H45" s="40" t="str">
        <f>IF(A45="","",C45*IFERROR(VLOOKUP(A45,'Productos base'!$A$7:$H$206,6,FALSE),0)+IFERROR(VLOOKUP(A45,'Productos base'!$A$7:$H$206,7,FALSE),0))</f>
        <v/>
      </c>
      <c r="I45" s="40" t="str">
        <f t="shared" si="8"/>
        <v/>
      </c>
      <c r="J45" s="41" t="str">
        <f t="shared" si="9"/>
        <v/>
      </c>
      <c r="K45" s="40" t="str">
        <f>IF(A45="","",MAX(0,G45+IFERROR(VLOOKUP(A45,'Productos base'!$A$7:$H$206,7,FALSE),0)-F45))</f>
        <v/>
      </c>
      <c r="L45" s="40"/>
      <c r="M45" s="34" t="str">
        <f>IF(A45="","",IFERROR(VLOOKUP(A45,'Productos base'!$A$7:$H$206,5,FALSE),0))</f>
        <v/>
      </c>
      <c r="N45" s="34" t="str">
        <f t="shared" si="10"/>
        <v/>
      </c>
      <c r="O45" s="34" t="str">
        <f t="shared" si="11"/>
        <v/>
      </c>
      <c r="P45" s="33" t="str">
        <f>IF(A45="","",IF(F45&lt;=H45,"Urgente",IF(I45&lt;=IFERROR(VLOOKUP(A45,'Productos base'!$A$7:$H$206,6,FALSE),0)+3,"Revisar","Sano")))</f>
        <v/>
      </c>
      <c r="Q45" s="33"/>
    </row>
    <row r="46" spans="1:17" ht="14.4" customHeight="1">
      <c r="A46" s="33"/>
      <c r="B46" s="33" t="str">
        <f>IF(A46="","",IFERROR(VLOOKUP(A46,'Productos base'!$A$7:$H$206,2,FALSE),""))</f>
        <v/>
      </c>
      <c r="C46" s="40"/>
      <c r="D46" s="40"/>
      <c r="E46" s="40"/>
      <c r="F46" s="40" t="str">
        <f t="shared" si="6"/>
        <v/>
      </c>
      <c r="G46" s="40" t="str">
        <f t="shared" si="7"/>
        <v/>
      </c>
      <c r="H46" s="40" t="str">
        <f>IF(A46="","",C46*IFERROR(VLOOKUP(A46,'Productos base'!$A$7:$H$206,6,FALSE),0)+IFERROR(VLOOKUP(A46,'Productos base'!$A$7:$H$206,7,FALSE),0))</f>
        <v/>
      </c>
      <c r="I46" s="40" t="str">
        <f t="shared" si="8"/>
        <v/>
      </c>
      <c r="J46" s="41" t="str">
        <f t="shared" si="9"/>
        <v/>
      </c>
      <c r="K46" s="40" t="str">
        <f>IF(A46="","",MAX(0,G46+IFERROR(VLOOKUP(A46,'Productos base'!$A$7:$H$206,7,FALSE),0)-F46))</f>
        <v/>
      </c>
      <c r="L46" s="40"/>
      <c r="M46" s="34" t="str">
        <f>IF(A46="","",IFERROR(VLOOKUP(A46,'Productos base'!$A$7:$H$206,5,FALSE),0))</f>
        <v/>
      </c>
      <c r="N46" s="34" t="str">
        <f t="shared" si="10"/>
        <v/>
      </c>
      <c r="O46" s="34" t="str">
        <f t="shared" si="11"/>
        <v/>
      </c>
      <c r="P46" s="33" t="str">
        <f>IF(A46="","",IF(F46&lt;=H46,"Urgente",IF(I46&lt;=IFERROR(VLOOKUP(A46,'Productos base'!$A$7:$H$206,6,FALSE),0)+3,"Revisar","Sano")))</f>
        <v/>
      </c>
      <c r="Q46" s="33"/>
    </row>
    <row r="47" spans="1:17" ht="14.4" customHeight="1">
      <c r="A47" s="33"/>
      <c r="B47" s="33" t="str">
        <f>IF(A47="","",IFERROR(VLOOKUP(A47,'Productos base'!$A$7:$H$206,2,FALSE),""))</f>
        <v/>
      </c>
      <c r="C47" s="40"/>
      <c r="D47" s="40"/>
      <c r="E47" s="40"/>
      <c r="F47" s="40" t="str">
        <f t="shared" si="6"/>
        <v/>
      </c>
      <c r="G47" s="40" t="str">
        <f t="shared" si="7"/>
        <v/>
      </c>
      <c r="H47" s="40" t="str">
        <f>IF(A47="","",C47*IFERROR(VLOOKUP(A47,'Productos base'!$A$7:$H$206,6,FALSE),0)+IFERROR(VLOOKUP(A47,'Productos base'!$A$7:$H$206,7,FALSE),0))</f>
        <v/>
      </c>
      <c r="I47" s="40" t="str">
        <f t="shared" si="8"/>
        <v/>
      </c>
      <c r="J47" s="41" t="str">
        <f t="shared" si="9"/>
        <v/>
      </c>
      <c r="K47" s="40" t="str">
        <f>IF(A47="","",MAX(0,G47+IFERROR(VLOOKUP(A47,'Productos base'!$A$7:$H$206,7,FALSE),0)-F47))</f>
        <v/>
      </c>
      <c r="L47" s="40"/>
      <c r="M47" s="34" t="str">
        <f>IF(A47="","",IFERROR(VLOOKUP(A47,'Productos base'!$A$7:$H$206,5,FALSE),0))</f>
        <v/>
      </c>
      <c r="N47" s="34" t="str">
        <f t="shared" si="10"/>
        <v/>
      </c>
      <c r="O47" s="34" t="str">
        <f t="shared" si="11"/>
        <v/>
      </c>
      <c r="P47" s="33" t="str">
        <f>IF(A47="","",IF(F47&lt;=H47,"Urgente",IF(I47&lt;=IFERROR(VLOOKUP(A47,'Productos base'!$A$7:$H$206,6,FALSE),0)+3,"Revisar","Sano")))</f>
        <v/>
      </c>
      <c r="Q47" s="33"/>
    </row>
    <row r="48" spans="1:17" ht="14.4" customHeight="1">
      <c r="A48" s="33"/>
      <c r="B48" s="33" t="str">
        <f>IF(A48="","",IFERROR(VLOOKUP(A48,'Productos base'!$A$7:$H$206,2,FALSE),""))</f>
        <v/>
      </c>
      <c r="C48" s="40"/>
      <c r="D48" s="40"/>
      <c r="E48" s="40"/>
      <c r="F48" s="40" t="str">
        <f t="shared" si="6"/>
        <v/>
      </c>
      <c r="G48" s="40" t="str">
        <f t="shared" si="7"/>
        <v/>
      </c>
      <c r="H48" s="40" t="str">
        <f>IF(A48="","",C48*IFERROR(VLOOKUP(A48,'Productos base'!$A$7:$H$206,6,FALSE),0)+IFERROR(VLOOKUP(A48,'Productos base'!$A$7:$H$206,7,FALSE),0))</f>
        <v/>
      </c>
      <c r="I48" s="40" t="str">
        <f t="shared" si="8"/>
        <v/>
      </c>
      <c r="J48" s="41" t="str">
        <f t="shared" si="9"/>
        <v/>
      </c>
      <c r="K48" s="40" t="str">
        <f>IF(A48="","",MAX(0,G48+IFERROR(VLOOKUP(A48,'Productos base'!$A$7:$H$206,7,FALSE),0)-F48))</f>
        <v/>
      </c>
      <c r="L48" s="40"/>
      <c r="M48" s="34" t="str">
        <f>IF(A48="","",IFERROR(VLOOKUP(A48,'Productos base'!$A$7:$H$206,5,FALSE),0))</f>
        <v/>
      </c>
      <c r="N48" s="34" t="str">
        <f t="shared" si="10"/>
        <v/>
      </c>
      <c r="O48" s="34" t="str">
        <f t="shared" si="11"/>
        <v/>
      </c>
      <c r="P48" s="33" t="str">
        <f>IF(A48="","",IF(F48&lt;=H48,"Urgente",IF(I48&lt;=IFERROR(VLOOKUP(A48,'Productos base'!$A$7:$H$206,6,FALSE),0)+3,"Revisar","Sano")))</f>
        <v/>
      </c>
      <c r="Q48" s="33"/>
    </row>
    <row r="49" spans="1:17" ht="14.4" customHeight="1">
      <c r="A49" s="33"/>
      <c r="B49" s="33" t="str">
        <f>IF(A49="","",IFERROR(VLOOKUP(A49,'Productos base'!$A$7:$H$206,2,FALSE),""))</f>
        <v/>
      </c>
      <c r="C49" s="40"/>
      <c r="D49" s="40"/>
      <c r="E49" s="40"/>
      <c r="F49" s="40" t="str">
        <f t="shared" si="6"/>
        <v/>
      </c>
      <c r="G49" s="40" t="str">
        <f t="shared" si="7"/>
        <v/>
      </c>
      <c r="H49" s="40" t="str">
        <f>IF(A49="","",C49*IFERROR(VLOOKUP(A49,'Productos base'!$A$7:$H$206,6,FALSE),0)+IFERROR(VLOOKUP(A49,'Productos base'!$A$7:$H$206,7,FALSE),0))</f>
        <v/>
      </c>
      <c r="I49" s="40" t="str">
        <f t="shared" si="8"/>
        <v/>
      </c>
      <c r="J49" s="41" t="str">
        <f t="shared" si="9"/>
        <v/>
      </c>
      <c r="K49" s="40" t="str">
        <f>IF(A49="","",MAX(0,G49+IFERROR(VLOOKUP(A49,'Productos base'!$A$7:$H$206,7,FALSE),0)-F49))</f>
        <v/>
      </c>
      <c r="L49" s="40"/>
      <c r="M49" s="34" t="str">
        <f>IF(A49="","",IFERROR(VLOOKUP(A49,'Productos base'!$A$7:$H$206,5,FALSE),0))</f>
        <v/>
      </c>
      <c r="N49" s="34" t="str">
        <f t="shared" si="10"/>
        <v/>
      </c>
      <c r="O49" s="34" t="str">
        <f t="shared" si="11"/>
        <v/>
      </c>
      <c r="P49" s="33" t="str">
        <f>IF(A49="","",IF(F49&lt;=H49,"Urgente",IF(I49&lt;=IFERROR(VLOOKUP(A49,'Productos base'!$A$7:$H$206,6,FALSE),0)+3,"Revisar","Sano")))</f>
        <v/>
      </c>
      <c r="Q49" s="33"/>
    </row>
    <row r="50" spans="1:17" ht="14.4" customHeight="1">
      <c r="A50" s="33"/>
      <c r="B50" s="33" t="str">
        <f>IF(A50="","",IFERROR(VLOOKUP(A50,'Productos base'!$A$7:$H$206,2,FALSE),""))</f>
        <v/>
      </c>
      <c r="C50" s="40"/>
      <c r="D50" s="40"/>
      <c r="E50" s="40"/>
      <c r="F50" s="40" t="str">
        <f t="shared" si="6"/>
        <v/>
      </c>
      <c r="G50" s="40" t="str">
        <f t="shared" si="7"/>
        <v/>
      </c>
      <c r="H50" s="40" t="str">
        <f>IF(A50="","",C50*IFERROR(VLOOKUP(A50,'Productos base'!$A$7:$H$206,6,FALSE),0)+IFERROR(VLOOKUP(A50,'Productos base'!$A$7:$H$206,7,FALSE),0))</f>
        <v/>
      </c>
      <c r="I50" s="40" t="str">
        <f t="shared" si="8"/>
        <v/>
      </c>
      <c r="J50" s="41" t="str">
        <f t="shared" si="9"/>
        <v/>
      </c>
      <c r="K50" s="40" t="str">
        <f>IF(A50="","",MAX(0,G50+IFERROR(VLOOKUP(A50,'Productos base'!$A$7:$H$206,7,FALSE),0)-F50))</f>
        <v/>
      </c>
      <c r="L50" s="40"/>
      <c r="M50" s="34" t="str">
        <f>IF(A50="","",IFERROR(VLOOKUP(A50,'Productos base'!$A$7:$H$206,5,FALSE),0))</f>
        <v/>
      </c>
      <c r="N50" s="34" t="str">
        <f t="shared" si="10"/>
        <v/>
      </c>
      <c r="O50" s="34" t="str">
        <f t="shared" si="11"/>
        <v/>
      </c>
      <c r="P50" s="33" t="str">
        <f>IF(A50="","",IF(F50&lt;=H50,"Urgente",IF(I50&lt;=IFERROR(VLOOKUP(A50,'Productos base'!$A$7:$H$206,6,FALSE),0)+3,"Revisar","Sano")))</f>
        <v/>
      </c>
      <c r="Q50" s="33"/>
    </row>
    <row r="51" spans="1:17" ht="14.4" customHeight="1">
      <c r="A51" s="33"/>
      <c r="B51" s="33" t="str">
        <f>IF(A51="","",IFERROR(VLOOKUP(A51,'Productos base'!$A$7:$H$206,2,FALSE),""))</f>
        <v/>
      </c>
      <c r="C51" s="40"/>
      <c r="D51" s="40"/>
      <c r="E51" s="40"/>
      <c r="F51" s="40" t="str">
        <f t="shared" si="6"/>
        <v/>
      </c>
      <c r="G51" s="40" t="str">
        <f t="shared" si="7"/>
        <v/>
      </c>
      <c r="H51" s="40" t="str">
        <f>IF(A51="","",C51*IFERROR(VLOOKUP(A51,'Productos base'!$A$7:$H$206,6,FALSE),0)+IFERROR(VLOOKUP(A51,'Productos base'!$A$7:$H$206,7,FALSE),0))</f>
        <v/>
      </c>
      <c r="I51" s="40" t="str">
        <f t="shared" si="8"/>
        <v/>
      </c>
      <c r="J51" s="41" t="str">
        <f t="shared" si="9"/>
        <v/>
      </c>
      <c r="K51" s="40" t="str">
        <f>IF(A51="","",MAX(0,G51+IFERROR(VLOOKUP(A51,'Productos base'!$A$7:$H$206,7,FALSE),0)-F51))</f>
        <v/>
      </c>
      <c r="L51" s="40"/>
      <c r="M51" s="34" t="str">
        <f>IF(A51="","",IFERROR(VLOOKUP(A51,'Productos base'!$A$7:$H$206,5,FALSE),0))</f>
        <v/>
      </c>
      <c r="N51" s="34" t="str">
        <f t="shared" si="10"/>
        <v/>
      </c>
      <c r="O51" s="34" t="str">
        <f t="shared" si="11"/>
        <v/>
      </c>
      <c r="P51" s="33" t="str">
        <f>IF(A51="","",IF(F51&lt;=H51,"Urgente",IF(I51&lt;=IFERROR(VLOOKUP(A51,'Productos base'!$A$7:$H$206,6,FALSE),0)+3,"Revisar","Sano")))</f>
        <v/>
      </c>
      <c r="Q51" s="33"/>
    </row>
    <row r="52" spans="1:17" ht="14.4" customHeight="1">
      <c r="A52" s="33"/>
      <c r="B52" s="33" t="str">
        <f>IF(A52="","",IFERROR(VLOOKUP(A52,'Productos base'!$A$7:$H$206,2,FALSE),""))</f>
        <v/>
      </c>
      <c r="C52" s="40"/>
      <c r="D52" s="40"/>
      <c r="E52" s="40"/>
      <c r="F52" s="40" t="str">
        <f t="shared" si="6"/>
        <v/>
      </c>
      <c r="G52" s="40" t="str">
        <f t="shared" si="7"/>
        <v/>
      </c>
      <c r="H52" s="40" t="str">
        <f>IF(A52="","",C52*IFERROR(VLOOKUP(A52,'Productos base'!$A$7:$H$206,6,FALSE),0)+IFERROR(VLOOKUP(A52,'Productos base'!$A$7:$H$206,7,FALSE),0))</f>
        <v/>
      </c>
      <c r="I52" s="40" t="str">
        <f t="shared" si="8"/>
        <v/>
      </c>
      <c r="J52" s="41" t="str">
        <f t="shared" si="9"/>
        <v/>
      </c>
      <c r="K52" s="40" t="str">
        <f>IF(A52="","",MAX(0,G52+IFERROR(VLOOKUP(A52,'Productos base'!$A$7:$H$206,7,FALSE),0)-F52))</f>
        <v/>
      </c>
      <c r="L52" s="40"/>
      <c r="M52" s="34" t="str">
        <f>IF(A52="","",IFERROR(VLOOKUP(A52,'Productos base'!$A$7:$H$206,5,FALSE),0))</f>
        <v/>
      </c>
      <c r="N52" s="34" t="str">
        <f t="shared" si="10"/>
        <v/>
      </c>
      <c r="O52" s="34" t="str">
        <f t="shared" si="11"/>
        <v/>
      </c>
      <c r="P52" s="33" t="str">
        <f>IF(A52="","",IF(F52&lt;=H52,"Urgente",IF(I52&lt;=IFERROR(VLOOKUP(A52,'Productos base'!$A$7:$H$206,6,FALSE),0)+3,"Revisar","Sano")))</f>
        <v/>
      </c>
      <c r="Q52" s="33"/>
    </row>
    <row r="53" spans="1:17" ht="14.4" customHeight="1">
      <c r="A53" s="33"/>
      <c r="B53" s="33" t="str">
        <f>IF(A53="","",IFERROR(VLOOKUP(A53,'Productos base'!$A$7:$H$206,2,FALSE),""))</f>
        <v/>
      </c>
      <c r="C53" s="40"/>
      <c r="D53" s="40"/>
      <c r="E53" s="40"/>
      <c r="F53" s="40" t="str">
        <f t="shared" si="6"/>
        <v/>
      </c>
      <c r="G53" s="40" t="str">
        <f t="shared" si="7"/>
        <v/>
      </c>
      <c r="H53" s="40" t="str">
        <f>IF(A53="","",C53*IFERROR(VLOOKUP(A53,'Productos base'!$A$7:$H$206,6,FALSE),0)+IFERROR(VLOOKUP(A53,'Productos base'!$A$7:$H$206,7,FALSE),0))</f>
        <v/>
      </c>
      <c r="I53" s="40" t="str">
        <f t="shared" si="8"/>
        <v/>
      </c>
      <c r="J53" s="41" t="str">
        <f t="shared" si="9"/>
        <v/>
      </c>
      <c r="K53" s="40" t="str">
        <f>IF(A53="","",MAX(0,G53+IFERROR(VLOOKUP(A53,'Productos base'!$A$7:$H$206,7,FALSE),0)-F53))</f>
        <v/>
      </c>
      <c r="L53" s="40"/>
      <c r="M53" s="34" t="str">
        <f>IF(A53="","",IFERROR(VLOOKUP(A53,'Productos base'!$A$7:$H$206,5,FALSE),0))</f>
        <v/>
      </c>
      <c r="N53" s="34" t="str">
        <f t="shared" si="10"/>
        <v/>
      </c>
      <c r="O53" s="34" t="str">
        <f t="shared" si="11"/>
        <v/>
      </c>
      <c r="P53" s="33" t="str">
        <f>IF(A53="","",IF(F53&lt;=H53,"Urgente",IF(I53&lt;=IFERROR(VLOOKUP(A53,'Productos base'!$A$7:$H$206,6,FALSE),0)+3,"Revisar","Sano")))</f>
        <v/>
      </c>
      <c r="Q53" s="33"/>
    </row>
    <row r="54" spans="1:17" ht="14.4" customHeight="1">
      <c r="A54" s="33"/>
      <c r="B54" s="33" t="str">
        <f>IF(A54="","",IFERROR(VLOOKUP(A54,'Productos base'!$A$7:$H$206,2,FALSE),""))</f>
        <v/>
      </c>
      <c r="C54" s="40"/>
      <c r="D54" s="40"/>
      <c r="E54" s="40"/>
      <c r="F54" s="40" t="str">
        <f t="shared" si="6"/>
        <v/>
      </c>
      <c r="G54" s="40" t="str">
        <f t="shared" si="7"/>
        <v/>
      </c>
      <c r="H54" s="40" t="str">
        <f>IF(A54="","",C54*IFERROR(VLOOKUP(A54,'Productos base'!$A$7:$H$206,6,FALSE),0)+IFERROR(VLOOKUP(A54,'Productos base'!$A$7:$H$206,7,FALSE),0))</f>
        <v/>
      </c>
      <c r="I54" s="40" t="str">
        <f t="shared" si="8"/>
        <v/>
      </c>
      <c r="J54" s="41" t="str">
        <f t="shared" si="9"/>
        <v/>
      </c>
      <c r="K54" s="40" t="str">
        <f>IF(A54="","",MAX(0,G54+IFERROR(VLOOKUP(A54,'Productos base'!$A$7:$H$206,7,FALSE),0)-F54))</f>
        <v/>
      </c>
      <c r="L54" s="40"/>
      <c r="M54" s="34" t="str">
        <f>IF(A54="","",IFERROR(VLOOKUP(A54,'Productos base'!$A$7:$H$206,5,FALSE),0))</f>
        <v/>
      </c>
      <c r="N54" s="34" t="str">
        <f t="shared" si="10"/>
        <v/>
      </c>
      <c r="O54" s="34" t="str">
        <f t="shared" si="11"/>
        <v/>
      </c>
      <c r="P54" s="33" t="str">
        <f>IF(A54="","",IF(F54&lt;=H54,"Urgente",IF(I54&lt;=IFERROR(VLOOKUP(A54,'Productos base'!$A$7:$H$206,6,FALSE),0)+3,"Revisar","Sano")))</f>
        <v/>
      </c>
      <c r="Q54" s="33"/>
    </row>
    <row r="55" spans="1:17" ht="14.4" customHeight="1">
      <c r="A55" s="33"/>
      <c r="B55" s="33" t="str">
        <f>IF(A55="","",IFERROR(VLOOKUP(A55,'Productos base'!$A$7:$H$206,2,FALSE),""))</f>
        <v/>
      </c>
      <c r="C55" s="40"/>
      <c r="D55" s="40"/>
      <c r="E55" s="40"/>
      <c r="F55" s="40" t="str">
        <f t="shared" si="6"/>
        <v/>
      </c>
      <c r="G55" s="40" t="str">
        <f t="shared" si="7"/>
        <v/>
      </c>
      <c r="H55" s="40" t="str">
        <f>IF(A55="","",C55*IFERROR(VLOOKUP(A55,'Productos base'!$A$7:$H$206,6,FALSE),0)+IFERROR(VLOOKUP(A55,'Productos base'!$A$7:$H$206,7,FALSE),0))</f>
        <v/>
      </c>
      <c r="I55" s="40" t="str">
        <f t="shared" si="8"/>
        <v/>
      </c>
      <c r="J55" s="41" t="str">
        <f t="shared" si="9"/>
        <v/>
      </c>
      <c r="K55" s="40" t="str">
        <f>IF(A55="","",MAX(0,G55+IFERROR(VLOOKUP(A55,'Productos base'!$A$7:$H$206,7,FALSE),0)-F55))</f>
        <v/>
      </c>
      <c r="L55" s="40"/>
      <c r="M55" s="34" t="str">
        <f>IF(A55="","",IFERROR(VLOOKUP(A55,'Productos base'!$A$7:$H$206,5,FALSE),0))</f>
        <v/>
      </c>
      <c r="N55" s="34" t="str">
        <f t="shared" si="10"/>
        <v/>
      </c>
      <c r="O55" s="34" t="str">
        <f t="shared" si="11"/>
        <v/>
      </c>
      <c r="P55" s="33" t="str">
        <f>IF(A55="","",IF(F55&lt;=H55,"Urgente",IF(I55&lt;=IFERROR(VLOOKUP(A55,'Productos base'!$A$7:$H$206,6,FALSE),0)+3,"Revisar","Sano")))</f>
        <v/>
      </c>
      <c r="Q55" s="33"/>
    </row>
    <row r="56" spans="1:17" ht="14.4" customHeight="1">
      <c r="A56" s="33"/>
      <c r="B56" s="33" t="str">
        <f>IF(A56="","",IFERROR(VLOOKUP(A56,'Productos base'!$A$7:$H$206,2,FALSE),""))</f>
        <v/>
      </c>
      <c r="C56" s="40"/>
      <c r="D56" s="40"/>
      <c r="E56" s="40"/>
      <c r="F56" s="40" t="str">
        <f t="shared" si="6"/>
        <v/>
      </c>
      <c r="G56" s="40" t="str">
        <f t="shared" si="7"/>
        <v/>
      </c>
      <c r="H56" s="40" t="str">
        <f>IF(A56="","",C56*IFERROR(VLOOKUP(A56,'Productos base'!$A$7:$H$206,6,FALSE),0)+IFERROR(VLOOKUP(A56,'Productos base'!$A$7:$H$206,7,FALSE),0))</f>
        <v/>
      </c>
      <c r="I56" s="40" t="str">
        <f t="shared" si="8"/>
        <v/>
      </c>
      <c r="J56" s="41" t="str">
        <f t="shared" si="9"/>
        <v/>
      </c>
      <c r="K56" s="40" t="str">
        <f>IF(A56="","",MAX(0,G56+IFERROR(VLOOKUP(A56,'Productos base'!$A$7:$H$206,7,FALSE),0)-F56))</f>
        <v/>
      </c>
      <c r="L56" s="40"/>
      <c r="M56" s="34" t="str">
        <f>IF(A56="","",IFERROR(VLOOKUP(A56,'Productos base'!$A$7:$H$206,5,FALSE),0))</f>
        <v/>
      </c>
      <c r="N56" s="34" t="str">
        <f t="shared" si="10"/>
        <v/>
      </c>
      <c r="O56" s="34" t="str">
        <f t="shared" si="11"/>
        <v/>
      </c>
      <c r="P56" s="33" t="str">
        <f>IF(A56="","",IF(F56&lt;=H56,"Urgente",IF(I56&lt;=IFERROR(VLOOKUP(A56,'Productos base'!$A$7:$H$206,6,FALSE),0)+3,"Revisar","Sano")))</f>
        <v/>
      </c>
      <c r="Q56" s="33"/>
    </row>
    <row r="57" spans="1:17" ht="14.4" customHeight="1">
      <c r="A57" s="33"/>
      <c r="B57" s="33" t="str">
        <f>IF(A57="","",IFERROR(VLOOKUP(A57,'Productos base'!$A$7:$H$206,2,FALSE),""))</f>
        <v/>
      </c>
      <c r="C57" s="40"/>
      <c r="D57" s="40"/>
      <c r="E57" s="40"/>
      <c r="F57" s="40" t="str">
        <f t="shared" si="6"/>
        <v/>
      </c>
      <c r="G57" s="40" t="str">
        <f t="shared" si="7"/>
        <v/>
      </c>
      <c r="H57" s="40" t="str">
        <f>IF(A57="","",C57*IFERROR(VLOOKUP(A57,'Productos base'!$A$7:$H$206,6,FALSE),0)+IFERROR(VLOOKUP(A57,'Productos base'!$A$7:$H$206,7,FALSE),0))</f>
        <v/>
      </c>
      <c r="I57" s="40" t="str">
        <f t="shared" si="8"/>
        <v/>
      </c>
      <c r="J57" s="41" t="str">
        <f t="shared" si="9"/>
        <v/>
      </c>
      <c r="K57" s="40" t="str">
        <f>IF(A57="","",MAX(0,G57+IFERROR(VLOOKUP(A57,'Productos base'!$A$7:$H$206,7,FALSE),0)-F57))</f>
        <v/>
      </c>
      <c r="L57" s="40"/>
      <c r="M57" s="34" t="str">
        <f>IF(A57="","",IFERROR(VLOOKUP(A57,'Productos base'!$A$7:$H$206,5,FALSE),0))</f>
        <v/>
      </c>
      <c r="N57" s="34" t="str">
        <f t="shared" si="10"/>
        <v/>
      </c>
      <c r="O57" s="34" t="str">
        <f t="shared" si="11"/>
        <v/>
      </c>
      <c r="P57" s="33" t="str">
        <f>IF(A57="","",IF(F57&lt;=H57,"Urgente",IF(I57&lt;=IFERROR(VLOOKUP(A57,'Productos base'!$A$7:$H$206,6,FALSE),0)+3,"Revisar","Sano")))</f>
        <v/>
      </c>
      <c r="Q57" s="33"/>
    </row>
    <row r="58" spans="1:17" ht="14.4" customHeight="1">
      <c r="A58" s="33"/>
      <c r="B58" s="33" t="str">
        <f>IF(A58="","",IFERROR(VLOOKUP(A58,'Productos base'!$A$7:$H$206,2,FALSE),""))</f>
        <v/>
      </c>
      <c r="C58" s="40"/>
      <c r="D58" s="40"/>
      <c r="E58" s="40"/>
      <c r="F58" s="40" t="str">
        <f t="shared" si="6"/>
        <v/>
      </c>
      <c r="G58" s="40" t="str">
        <f t="shared" si="7"/>
        <v/>
      </c>
      <c r="H58" s="40" t="str">
        <f>IF(A58="","",C58*IFERROR(VLOOKUP(A58,'Productos base'!$A$7:$H$206,6,FALSE),0)+IFERROR(VLOOKUP(A58,'Productos base'!$A$7:$H$206,7,FALSE),0))</f>
        <v/>
      </c>
      <c r="I58" s="40" t="str">
        <f t="shared" si="8"/>
        <v/>
      </c>
      <c r="J58" s="41" t="str">
        <f t="shared" si="9"/>
        <v/>
      </c>
      <c r="K58" s="40" t="str">
        <f>IF(A58="","",MAX(0,G58+IFERROR(VLOOKUP(A58,'Productos base'!$A$7:$H$206,7,FALSE),0)-F58))</f>
        <v/>
      </c>
      <c r="L58" s="40"/>
      <c r="M58" s="34" t="str">
        <f>IF(A58="","",IFERROR(VLOOKUP(A58,'Productos base'!$A$7:$H$206,5,FALSE),0))</f>
        <v/>
      </c>
      <c r="N58" s="34" t="str">
        <f t="shared" si="10"/>
        <v/>
      </c>
      <c r="O58" s="34" t="str">
        <f t="shared" si="11"/>
        <v/>
      </c>
      <c r="P58" s="33" t="str">
        <f>IF(A58="","",IF(F58&lt;=H58,"Urgente",IF(I58&lt;=IFERROR(VLOOKUP(A58,'Productos base'!$A$7:$H$206,6,FALSE),0)+3,"Revisar","Sano")))</f>
        <v/>
      </c>
      <c r="Q58" s="33"/>
    </row>
    <row r="59" spans="1:17" ht="14.4" customHeight="1">
      <c r="A59" s="33"/>
      <c r="B59" s="33" t="str">
        <f>IF(A59="","",IFERROR(VLOOKUP(A59,'Productos base'!$A$7:$H$206,2,FALSE),""))</f>
        <v/>
      </c>
      <c r="C59" s="40"/>
      <c r="D59" s="40"/>
      <c r="E59" s="40"/>
      <c r="F59" s="40" t="str">
        <f t="shared" si="6"/>
        <v/>
      </c>
      <c r="G59" s="40" t="str">
        <f t="shared" si="7"/>
        <v/>
      </c>
      <c r="H59" s="40" t="str">
        <f>IF(A59="","",C59*IFERROR(VLOOKUP(A59,'Productos base'!$A$7:$H$206,6,FALSE),0)+IFERROR(VLOOKUP(A59,'Productos base'!$A$7:$H$206,7,FALSE),0))</f>
        <v/>
      </c>
      <c r="I59" s="40" t="str">
        <f t="shared" si="8"/>
        <v/>
      </c>
      <c r="J59" s="41" t="str">
        <f t="shared" si="9"/>
        <v/>
      </c>
      <c r="K59" s="40" t="str">
        <f>IF(A59="","",MAX(0,G59+IFERROR(VLOOKUP(A59,'Productos base'!$A$7:$H$206,7,FALSE),0)-F59))</f>
        <v/>
      </c>
      <c r="L59" s="40"/>
      <c r="M59" s="34" t="str">
        <f>IF(A59="","",IFERROR(VLOOKUP(A59,'Productos base'!$A$7:$H$206,5,FALSE),0))</f>
        <v/>
      </c>
      <c r="N59" s="34" t="str">
        <f t="shared" si="10"/>
        <v/>
      </c>
      <c r="O59" s="34" t="str">
        <f t="shared" si="11"/>
        <v/>
      </c>
      <c r="P59" s="33" t="str">
        <f>IF(A59="","",IF(F59&lt;=H59,"Urgente",IF(I59&lt;=IFERROR(VLOOKUP(A59,'Productos base'!$A$7:$H$206,6,FALSE),0)+3,"Revisar","Sano")))</f>
        <v/>
      </c>
      <c r="Q59" s="33"/>
    </row>
    <row r="60" spans="1:17" ht="14.4" customHeight="1">
      <c r="A60" s="33"/>
      <c r="B60" s="33" t="str">
        <f>IF(A60="","",IFERROR(VLOOKUP(A60,'Productos base'!$A$7:$H$206,2,FALSE),""))</f>
        <v/>
      </c>
      <c r="C60" s="40"/>
      <c r="D60" s="40"/>
      <c r="E60" s="40"/>
      <c r="F60" s="40" t="str">
        <f t="shared" si="6"/>
        <v/>
      </c>
      <c r="G60" s="40" t="str">
        <f t="shared" si="7"/>
        <v/>
      </c>
      <c r="H60" s="40" t="str">
        <f>IF(A60="","",C60*IFERROR(VLOOKUP(A60,'Productos base'!$A$7:$H$206,6,FALSE),0)+IFERROR(VLOOKUP(A60,'Productos base'!$A$7:$H$206,7,FALSE),0))</f>
        <v/>
      </c>
      <c r="I60" s="40" t="str">
        <f t="shared" si="8"/>
        <v/>
      </c>
      <c r="J60" s="41" t="str">
        <f t="shared" si="9"/>
        <v/>
      </c>
      <c r="K60" s="40" t="str">
        <f>IF(A60="","",MAX(0,G60+IFERROR(VLOOKUP(A60,'Productos base'!$A$7:$H$206,7,FALSE),0)-F60))</f>
        <v/>
      </c>
      <c r="L60" s="40"/>
      <c r="M60" s="34" t="str">
        <f>IF(A60="","",IFERROR(VLOOKUP(A60,'Productos base'!$A$7:$H$206,5,FALSE),0))</f>
        <v/>
      </c>
      <c r="N60" s="34" t="str">
        <f t="shared" si="10"/>
        <v/>
      </c>
      <c r="O60" s="34" t="str">
        <f t="shared" si="11"/>
        <v/>
      </c>
      <c r="P60" s="33" t="str">
        <f>IF(A60="","",IF(F60&lt;=H60,"Urgente",IF(I60&lt;=IFERROR(VLOOKUP(A60,'Productos base'!$A$7:$H$206,6,FALSE),0)+3,"Revisar","Sano")))</f>
        <v/>
      </c>
      <c r="Q60" s="33"/>
    </row>
    <row r="61" spans="1:17" ht="14.4" customHeight="1">
      <c r="A61" s="33"/>
      <c r="B61" s="33" t="str">
        <f>IF(A61="","",IFERROR(VLOOKUP(A61,'Productos base'!$A$7:$H$206,2,FALSE),""))</f>
        <v/>
      </c>
      <c r="C61" s="40"/>
      <c r="D61" s="40"/>
      <c r="E61" s="40"/>
      <c r="F61" s="40" t="str">
        <f t="shared" si="6"/>
        <v/>
      </c>
      <c r="G61" s="40" t="str">
        <f t="shared" si="7"/>
        <v/>
      </c>
      <c r="H61" s="40" t="str">
        <f>IF(A61="","",C61*IFERROR(VLOOKUP(A61,'Productos base'!$A$7:$H$206,6,FALSE),0)+IFERROR(VLOOKUP(A61,'Productos base'!$A$7:$H$206,7,FALSE),0))</f>
        <v/>
      </c>
      <c r="I61" s="40" t="str">
        <f t="shared" si="8"/>
        <v/>
      </c>
      <c r="J61" s="41" t="str">
        <f t="shared" si="9"/>
        <v/>
      </c>
      <c r="K61" s="40" t="str">
        <f>IF(A61="","",MAX(0,G61+IFERROR(VLOOKUP(A61,'Productos base'!$A$7:$H$206,7,FALSE),0)-F61))</f>
        <v/>
      </c>
      <c r="L61" s="40"/>
      <c r="M61" s="34" t="str">
        <f>IF(A61="","",IFERROR(VLOOKUP(A61,'Productos base'!$A$7:$H$206,5,FALSE),0))</f>
        <v/>
      </c>
      <c r="N61" s="34" t="str">
        <f t="shared" si="10"/>
        <v/>
      </c>
      <c r="O61" s="34" t="str">
        <f t="shared" si="11"/>
        <v/>
      </c>
      <c r="P61" s="33" t="str">
        <f>IF(A61="","",IF(F61&lt;=H61,"Urgente",IF(I61&lt;=IFERROR(VLOOKUP(A61,'Productos base'!$A$7:$H$206,6,FALSE),0)+3,"Revisar","Sano")))</f>
        <v/>
      </c>
      <c r="Q61" s="33"/>
    </row>
    <row r="62" spans="1:17" ht="14.4" customHeight="1">
      <c r="A62" s="33"/>
      <c r="B62" s="33" t="str">
        <f>IF(A62="","",IFERROR(VLOOKUP(A62,'Productos base'!$A$7:$H$206,2,FALSE),""))</f>
        <v/>
      </c>
      <c r="C62" s="40"/>
      <c r="D62" s="40"/>
      <c r="E62" s="40"/>
      <c r="F62" s="40" t="str">
        <f t="shared" si="6"/>
        <v/>
      </c>
      <c r="G62" s="40" t="str">
        <f t="shared" si="7"/>
        <v/>
      </c>
      <c r="H62" s="40" t="str">
        <f>IF(A62="","",C62*IFERROR(VLOOKUP(A62,'Productos base'!$A$7:$H$206,6,FALSE),0)+IFERROR(VLOOKUP(A62,'Productos base'!$A$7:$H$206,7,FALSE),0))</f>
        <v/>
      </c>
      <c r="I62" s="40" t="str">
        <f t="shared" si="8"/>
        <v/>
      </c>
      <c r="J62" s="41" t="str">
        <f t="shared" si="9"/>
        <v/>
      </c>
      <c r="K62" s="40" t="str">
        <f>IF(A62="","",MAX(0,G62+IFERROR(VLOOKUP(A62,'Productos base'!$A$7:$H$206,7,FALSE),0)-F62))</f>
        <v/>
      </c>
      <c r="L62" s="40"/>
      <c r="M62" s="34" t="str">
        <f>IF(A62="","",IFERROR(VLOOKUP(A62,'Productos base'!$A$7:$H$206,5,FALSE),0))</f>
        <v/>
      </c>
      <c r="N62" s="34" t="str">
        <f t="shared" si="10"/>
        <v/>
      </c>
      <c r="O62" s="34" t="str">
        <f t="shared" si="11"/>
        <v/>
      </c>
      <c r="P62" s="33" t="str">
        <f>IF(A62="","",IF(F62&lt;=H62,"Urgente",IF(I62&lt;=IFERROR(VLOOKUP(A62,'Productos base'!$A$7:$H$206,6,FALSE),0)+3,"Revisar","Sano")))</f>
        <v/>
      </c>
      <c r="Q62" s="33"/>
    </row>
    <row r="63" spans="1:17" ht="14.4" customHeight="1">
      <c r="A63" s="33"/>
      <c r="B63" s="33" t="str">
        <f>IF(A63="","",IFERROR(VLOOKUP(A63,'Productos base'!$A$7:$H$206,2,FALSE),""))</f>
        <v/>
      </c>
      <c r="C63" s="40"/>
      <c r="D63" s="40"/>
      <c r="E63" s="40"/>
      <c r="F63" s="40" t="str">
        <f t="shared" si="6"/>
        <v/>
      </c>
      <c r="G63" s="40" t="str">
        <f t="shared" si="7"/>
        <v/>
      </c>
      <c r="H63" s="40" t="str">
        <f>IF(A63="","",C63*IFERROR(VLOOKUP(A63,'Productos base'!$A$7:$H$206,6,FALSE),0)+IFERROR(VLOOKUP(A63,'Productos base'!$A$7:$H$206,7,FALSE),0))</f>
        <v/>
      </c>
      <c r="I63" s="40" t="str">
        <f t="shared" si="8"/>
        <v/>
      </c>
      <c r="J63" s="41" t="str">
        <f t="shared" si="9"/>
        <v/>
      </c>
      <c r="K63" s="40" t="str">
        <f>IF(A63="","",MAX(0,G63+IFERROR(VLOOKUP(A63,'Productos base'!$A$7:$H$206,7,FALSE),0)-F63))</f>
        <v/>
      </c>
      <c r="L63" s="40"/>
      <c r="M63" s="34" t="str">
        <f>IF(A63="","",IFERROR(VLOOKUP(A63,'Productos base'!$A$7:$H$206,5,FALSE),0))</f>
        <v/>
      </c>
      <c r="N63" s="34" t="str">
        <f t="shared" si="10"/>
        <v/>
      </c>
      <c r="O63" s="34" t="str">
        <f t="shared" si="11"/>
        <v/>
      </c>
      <c r="P63" s="33" t="str">
        <f>IF(A63="","",IF(F63&lt;=H63,"Urgente",IF(I63&lt;=IFERROR(VLOOKUP(A63,'Productos base'!$A$7:$H$206,6,FALSE),0)+3,"Revisar","Sano")))</f>
        <v/>
      </c>
      <c r="Q63" s="33"/>
    </row>
    <row r="64" spans="1:17" ht="14.4" customHeight="1">
      <c r="A64" s="33"/>
      <c r="B64" s="33" t="str">
        <f>IF(A64="","",IFERROR(VLOOKUP(A64,'Productos base'!$A$7:$H$206,2,FALSE),""))</f>
        <v/>
      </c>
      <c r="C64" s="40"/>
      <c r="D64" s="40"/>
      <c r="E64" s="40"/>
      <c r="F64" s="40" t="str">
        <f t="shared" si="6"/>
        <v/>
      </c>
      <c r="G64" s="40" t="str">
        <f t="shared" si="7"/>
        <v/>
      </c>
      <c r="H64" s="40" t="str">
        <f>IF(A64="","",C64*IFERROR(VLOOKUP(A64,'Productos base'!$A$7:$H$206,6,FALSE),0)+IFERROR(VLOOKUP(A64,'Productos base'!$A$7:$H$206,7,FALSE),0))</f>
        <v/>
      </c>
      <c r="I64" s="40" t="str">
        <f t="shared" si="8"/>
        <v/>
      </c>
      <c r="J64" s="41" t="str">
        <f t="shared" si="9"/>
        <v/>
      </c>
      <c r="K64" s="40" t="str">
        <f>IF(A64="","",MAX(0,G64+IFERROR(VLOOKUP(A64,'Productos base'!$A$7:$H$206,7,FALSE),0)-F64))</f>
        <v/>
      </c>
      <c r="L64" s="40"/>
      <c r="M64" s="34" t="str">
        <f>IF(A64="","",IFERROR(VLOOKUP(A64,'Productos base'!$A$7:$H$206,5,FALSE),0))</f>
        <v/>
      </c>
      <c r="N64" s="34" t="str">
        <f t="shared" si="10"/>
        <v/>
      </c>
      <c r="O64" s="34" t="str">
        <f t="shared" si="11"/>
        <v/>
      </c>
      <c r="P64" s="33" t="str">
        <f>IF(A64="","",IF(F64&lt;=H64,"Urgente",IF(I64&lt;=IFERROR(VLOOKUP(A64,'Productos base'!$A$7:$H$206,6,FALSE),0)+3,"Revisar","Sano")))</f>
        <v/>
      </c>
      <c r="Q64" s="33"/>
    </row>
    <row r="65" spans="1:17" ht="14.4" customHeight="1">
      <c r="A65" s="33"/>
      <c r="B65" s="33" t="str">
        <f>IF(A65="","",IFERROR(VLOOKUP(A65,'Productos base'!$A$7:$H$206,2,FALSE),""))</f>
        <v/>
      </c>
      <c r="C65" s="40"/>
      <c r="D65" s="40"/>
      <c r="E65" s="40"/>
      <c r="F65" s="40" t="str">
        <f t="shared" si="6"/>
        <v/>
      </c>
      <c r="G65" s="40" t="str">
        <f t="shared" si="7"/>
        <v/>
      </c>
      <c r="H65" s="40" t="str">
        <f>IF(A65="","",C65*IFERROR(VLOOKUP(A65,'Productos base'!$A$7:$H$206,6,FALSE),0)+IFERROR(VLOOKUP(A65,'Productos base'!$A$7:$H$206,7,FALSE),0))</f>
        <v/>
      </c>
      <c r="I65" s="40" t="str">
        <f t="shared" si="8"/>
        <v/>
      </c>
      <c r="J65" s="41" t="str">
        <f t="shared" si="9"/>
        <v/>
      </c>
      <c r="K65" s="40" t="str">
        <f>IF(A65="","",MAX(0,G65+IFERROR(VLOOKUP(A65,'Productos base'!$A$7:$H$206,7,FALSE),0)-F65))</f>
        <v/>
      </c>
      <c r="L65" s="40"/>
      <c r="M65" s="34" t="str">
        <f>IF(A65="","",IFERROR(VLOOKUP(A65,'Productos base'!$A$7:$H$206,5,FALSE),0))</f>
        <v/>
      </c>
      <c r="N65" s="34" t="str">
        <f t="shared" si="10"/>
        <v/>
      </c>
      <c r="O65" s="34" t="str">
        <f t="shared" si="11"/>
        <v/>
      </c>
      <c r="P65" s="33" t="str">
        <f>IF(A65="","",IF(F65&lt;=H65,"Urgente",IF(I65&lt;=IFERROR(VLOOKUP(A65,'Productos base'!$A$7:$H$206,6,FALSE),0)+3,"Revisar","Sano")))</f>
        <v/>
      </c>
      <c r="Q65" s="33"/>
    </row>
    <row r="66" spans="1:17" ht="14.4" customHeight="1">
      <c r="A66" s="33"/>
      <c r="B66" s="33" t="str">
        <f>IF(A66="","",IFERROR(VLOOKUP(A66,'Productos base'!$A$7:$H$206,2,FALSE),""))</f>
        <v/>
      </c>
      <c r="C66" s="40"/>
      <c r="D66" s="40"/>
      <c r="E66" s="40"/>
      <c r="F66" s="40" t="str">
        <f t="shared" si="6"/>
        <v/>
      </c>
      <c r="G66" s="40" t="str">
        <f t="shared" si="7"/>
        <v/>
      </c>
      <c r="H66" s="40" t="str">
        <f>IF(A66="","",C66*IFERROR(VLOOKUP(A66,'Productos base'!$A$7:$H$206,6,FALSE),0)+IFERROR(VLOOKUP(A66,'Productos base'!$A$7:$H$206,7,FALSE),0))</f>
        <v/>
      </c>
      <c r="I66" s="40" t="str">
        <f t="shared" si="8"/>
        <v/>
      </c>
      <c r="J66" s="41" t="str">
        <f t="shared" si="9"/>
        <v/>
      </c>
      <c r="K66" s="40" t="str">
        <f>IF(A66="","",MAX(0,G66+IFERROR(VLOOKUP(A66,'Productos base'!$A$7:$H$206,7,FALSE),0)-F66))</f>
        <v/>
      </c>
      <c r="L66" s="40"/>
      <c r="M66" s="34" t="str">
        <f>IF(A66="","",IFERROR(VLOOKUP(A66,'Productos base'!$A$7:$H$206,5,FALSE),0))</f>
        <v/>
      </c>
      <c r="N66" s="34" t="str">
        <f t="shared" si="10"/>
        <v/>
      </c>
      <c r="O66" s="34" t="str">
        <f t="shared" si="11"/>
        <v/>
      </c>
      <c r="P66" s="33" t="str">
        <f>IF(A66="","",IF(F66&lt;=H66,"Urgente",IF(I66&lt;=IFERROR(VLOOKUP(A66,'Productos base'!$A$7:$H$206,6,FALSE),0)+3,"Revisar","Sano")))</f>
        <v/>
      </c>
      <c r="Q66" s="33"/>
    </row>
    <row r="67" spans="1:17" ht="14.4" customHeight="1">
      <c r="A67" s="33"/>
      <c r="B67" s="33" t="str">
        <f>IF(A67="","",IFERROR(VLOOKUP(A67,'Productos base'!$A$7:$H$206,2,FALSE),""))</f>
        <v/>
      </c>
      <c r="C67" s="40"/>
      <c r="D67" s="40"/>
      <c r="E67" s="40"/>
      <c r="F67" s="40" t="str">
        <f t="shared" si="6"/>
        <v/>
      </c>
      <c r="G67" s="40" t="str">
        <f t="shared" si="7"/>
        <v/>
      </c>
      <c r="H67" s="40" t="str">
        <f>IF(A67="","",C67*IFERROR(VLOOKUP(A67,'Productos base'!$A$7:$H$206,6,FALSE),0)+IFERROR(VLOOKUP(A67,'Productos base'!$A$7:$H$206,7,FALSE),0))</f>
        <v/>
      </c>
      <c r="I67" s="40" t="str">
        <f t="shared" si="8"/>
        <v/>
      </c>
      <c r="J67" s="41" t="str">
        <f t="shared" si="9"/>
        <v/>
      </c>
      <c r="K67" s="40" t="str">
        <f>IF(A67="","",MAX(0,G67+IFERROR(VLOOKUP(A67,'Productos base'!$A$7:$H$206,7,FALSE),0)-F67))</f>
        <v/>
      </c>
      <c r="L67" s="40"/>
      <c r="M67" s="34" t="str">
        <f>IF(A67="","",IFERROR(VLOOKUP(A67,'Productos base'!$A$7:$H$206,5,FALSE),0))</f>
        <v/>
      </c>
      <c r="N67" s="34" t="str">
        <f t="shared" si="10"/>
        <v/>
      </c>
      <c r="O67" s="34" t="str">
        <f t="shared" si="11"/>
        <v/>
      </c>
      <c r="P67" s="33" t="str">
        <f>IF(A67="","",IF(F67&lt;=H67,"Urgente",IF(I67&lt;=IFERROR(VLOOKUP(A67,'Productos base'!$A$7:$H$206,6,FALSE),0)+3,"Revisar","Sano")))</f>
        <v/>
      </c>
      <c r="Q67" s="33"/>
    </row>
    <row r="68" spans="1:17" ht="14.4" customHeight="1">
      <c r="A68" s="33"/>
      <c r="B68" s="33" t="str">
        <f>IF(A68="","",IFERROR(VLOOKUP(A68,'Productos base'!$A$7:$H$206,2,FALSE),""))</f>
        <v/>
      </c>
      <c r="C68" s="40"/>
      <c r="D68" s="40"/>
      <c r="E68" s="40"/>
      <c r="F68" s="40" t="str">
        <f t="shared" si="6"/>
        <v/>
      </c>
      <c r="G68" s="40" t="str">
        <f t="shared" si="7"/>
        <v/>
      </c>
      <c r="H68" s="40" t="str">
        <f>IF(A68="","",C68*IFERROR(VLOOKUP(A68,'Productos base'!$A$7:$H$206,6,FALSE),0)+IFERROR(VLOOKUP(A68,'Productos base'!$A$7:$H$206,7,FALSE),0))</f>
        <v/>
      </c>
      <c r="I68" s="40" t="str">
        <f t="shared" si="8"/>
        <v/>
      </c>
      <c r="J68" s="41" t="str">
        <f t="shared" si="9"/>
        <v/>
      </c>
      <c r="K68" s="40" t="str">
        <f>IF(A68="","",MAX(0,G68+IFERROR(VLOOKUP(A68,'Productos base'!$A$7:$H$206,7,FALSE),0)-F68))</f>
        <v/>
      </c>
      <c r="L68" s="40"/>
      <c r="M68" s="34" t="str">
        <f>IF(A68="","",IFERROR(VLOOKUP(A68,'Productos base'!$A$7:$H$206,5,FALSE),0))</f>
        <v/>
      </c>
      <c r="N68" s="34" t="str">
        <f t="shared" si="10"/>
        <v/>
      </c>
      <c r="O68" s="34" t="str">
        <f t="shared" si="11"/>
        <v/>
      </c>
      <c r="P68" s="33" t="str">
        <f>IF(A68="","",IF(F68&lt;=H68,"Urgente",IF(I68&lt;=IFERROR(VLOOKUP(A68,'Productos base'!$A$7:$H$206,6,FALSE),0)+3,"Revisar","Sano")))</f>
        <v/>
      </c>
      <c r="Q68" s="33"/>
    </row>
    <row r="69" spans="1:17" ht="14.4" customHeight="1">
      <c r="A69" s="33"/>
      <c r="B69" s="33" t="str">
        <f>IF(A69="","",IFERROR(VLOOKUP(A69,'Productos base'!$A$7:$H$206,2,FALSE),""))</f>
        <v/>
      </c>
      <c r="C69" s="40"/>
      <c r="D69" s="40"/>
      <c r="E69" s="40"/>
      <c r="F69" s="40" t="str">
        <f t="shared" si="6"/>
        <v/>
      </c>
      <c r="G69" s="40" t="str">
        <f t="shared" si="7"/>
        <v/>
      </c>
      <c r="H69" s="40" t="str">
        <f>IF(A69="","",C69*IFERROR(VLOOKUP(A69,'Productos base'!$A$7:$H$206,6,FALSE),0)+IFERROR(VLOOKUP(A69,'Productos base'!$A$7:$H$206,7,FALSE),0))</f>
        <v/>
      </c>
      <c r="I69" s="40" t="str">
        <f t="shared" si="8"/>
        <v/>
      </c>
      <c r="J69" s="41" t="str">
        <f t="shared" si="9"/>
        <v/>
      </c>
      <c r="K69" s="40" t="str">
        <f>IF(A69="","",MAX(0,G69+IFERROR(VLOOKUP(A69,'Productos base'!$A$7:$H$206,7,FALSE),0)-F69))</f>
        <v/>
      </c>
      <c r="L69" s="40"/>
      <c r="M69" s="34" t="str">
        <f>IF(A69="","",IFERROR(VLOOKUP(A69,'Productos base'!$A$7:$H$206,5,FALSE),0))</f>
        <v/>
      </c>
      <c r="N69" s="34" t="str">
        <f t="shared" si="10"/>
        <v/>
      </c>
      <c r="O69" s="34" t="str">
        <f t="shared" si="11"/>
        <v/>
      </c>
      <c r="P69" s="33" t="str">
        <f>IF(A69="","",IF(F69&lt;=H69,"Urgente",IF(I69&lt;=IFERROR(VLOOKUP(A69,'Productos base'!$A$7:$H$206,6,FALSE),0)+3,"Revisar","Sano")))</f>
        <v/>
      </c>
      <c r="Q69" s="33"/>
    </row>
    <row r="70" spans="1:17" ht="14.4" customHeight="1">
      <c r="A70" s="33"/>
      <c r="B70" s="33" t="str">
        <f>IF(A70="","",IFERROR(VLOOKUP(A70,'Productos base'!$A$7:$H$206,2,FALSE),""))</f>
        <v/>
      </c>
      <c r="C70" s="40"/>
      <c r="D70" s="40"/>
      <c r="E70" s="40"/>
      <c r="F70" s="40" t="str">
        <f t="shared" si="6"/>
        <v/>
      </c>
      <c r="G70" s="40" t="str">
        <f t="shared" si="7"/>
        <v/>
      </c>
      <c r="H70" s="40" t="str">
        <f>IF(A70="","",C70*IFERROR(VLOOKUP(A70,'Productos base'!$A$7:$H$206,6,FALSE),0)+IFERROR(VLOOKUP(A70,'Productos base'!$A$7:$H$206,7,FALSE),0))</f>
        <v/>
      </c>
      <c r="I70" s="40" t="str">
        <f t="shared" si="8"/>
        <v/>
      </c>
      <c r="J70" s="41" t="str">
        <f t="shared" si="9"/>
        <v/>
      </c>
      <c r="K70" s="40" t="str">
        <f>IF(A70="","",MAX(0,G70+IFERROR(VLOOKUP(A70,'Productos base'!$A$7:$H$206,7,FALSE),0)-F70))</f>
        <v/>
      </c>
      <c r="L70" s="40"/>
      <c r="M70" s="34" t="str">
        <f>IF(A70="","",IFERROR(VLOOKUP(A70,'Productos base'!$A$7:$H$206,5,FALSE),0))</f>
        <v/>
      </c>
      <c r="N70" s="34" t="str">
        <f t="shared" si="10"/>
        <v/>
      </c>
      <c r="O70" s="34" t="str">
        <f t="shared" si="11"/>
        <v/>
      </c>
      <c r="P70" s="33" t="str">
        <f>IF(A70="","",IF(F70&lt;=H70,"Urgente",IF(I70&lt;=IFERROR(VLOOKUP(A70,'Productos base'!$A$7:$H$206,6,FALSE),0)+3,"Revisar","Sano")))</f>
        <v/>
      </c>
      <c r="Q70" s="33"/>
    </row>
    <row r="71" spans="1:17" ht="14.4" customHeight="1">
      <c r="A71" s="33"/>
      <c r="B71" s="33" t="str">
        <f>IF(A71="","",IFERROR(VLOOKUP(A71,'Productos base'!$A$7:$H$206,2,FALSE),""))</f>
        <v/>
      </c>
      <c r="C71" s="40"/>
      <c r="D71" s="40"/>
      <c r="E71" s="40"/>
      <c r="F71" s="40" t="str">
        <f t="shared" si="6"/>
        <v/>
      </c>
      <c r="G71" s="40" t="str">
        <f t="shared" si="7"/>
        <v/>
      </c>
      <c r="H71" s="40" t="str">
        <f>IF(A71="","",C71*IFERROR(VLOOKUP(A71,'Productos base'!$A$7:$H$206,6,FALSE),0)+IFERROR(VLOOKUP(A71,'Productos base'!$A$7:$H$206,7,FALSE),0))</f>
        <v/>
      </c>
      <c r="I71" s="40" t="str">
        <f t="shared" si="8"/>
        <v/>
      </c>
      <c r="J71" s="41" t="str">
        <f t="shared" si="9"/>
        <v/>
      </c>
      <c r="K71" s="40" t="str">
        <f>IF(A71="","",MAX(0,G71+IFERROR(VLOOKUP(A71,'Productos base'!$A$7:$H$206,7,FALSE),0)-F71))</f>
        <v/>
      </c>
      <c r="L71" s="40"/>
      <c r="M71" s="34" t="str">
        <f>IF(A71="","",IFERROR(VLOOKUP(A71,'Productos base'!$A$7:$H$206,5,FALSE),0))</f>
        <v/>
      </c>
      <c r="N71" s="34" t="str">
        <f t="shared" si="10"/>
        <v/>
      </c>
      <c r="O71" s="34" t="str">
        <f t="shared" si="11"/>
        <v/>
      </c>
      <c r="P71" s="33" t="str">
        <f>IF(A71="","",IF(F71&lt;=H71,"Urgente",IF(I71&lt;=IFERROR(VLOOKUP(A71,'Productos base'!$A$7:$H$206,6,FALSE),0)+3,"Revisar","Sano")))</f>
        <v/>
      </c>
      <c r="Q71" s="33"/>
    </row>
    <row r="72" spans="1:17" ht="14.4" customHeight="1">
      <c r="A72" s="33"/>
      <c r="B72" s="33" t="str">
        <f>IF(A72="","",IFERROR(VLOOKUP(A72,'Productos base'!$A$7:$H$206,2,FALSE),""))</f>
        <v/>
      </c>
      <c r="C72" s="40"/>
      <c r="D72" s="40"/>
      <c r="E72" s="40"/>
      <c r="F72" s="40" t="str">
        <f t="shared" ref="F72:F103" si="12">IF(A72="","",MAX(0,D72-E72))</f>
        <v/>
      </c>
      <c r="G72" s="40" t="str">
        <f t="shared" ref="G72:G103" si="13">IF(A72="","",C72*$B$4)</f>
        <v/>
      </c>
      <c r="H72" s="40" t="str">
        <f>IF(A72="","",C72*IFERROR(VLOOKUP(A72,'Productos base'!$A$7:$H$206,6,FALSE),0)+IFERROR(VLOOKUP(A72,'Productos base'!$A$7:$H$206,7,FALSE),0))</f>
        <v/>
      </c>
      <c r="I72" s="40" t="str">
        <f t="shared" ref="I72:I103" si="14">IF(A72="","",IF(C72&lt;=0,"",F72/C72))</f>
        <v/>
      </c>
      <c r="J72" s="41" t="str">
        <f t="shared" ref="J72:J103" si="15">IF(A72="","",IF(C72&lt;=0,"",IF(F72&lt;=H72,$B$3,$B$3+ROUNDUP((F72-H72)/C72,0))))</f>
        <v/>
      </c>
      <c r="K72" s="40" t="str">
        <f>IF(A72="","",MAX(0,G72+IFERROR(VLOOKUP(A72,'Productos base'!$A$7:$H$206,7,FALSE),0)-F72))</f>
        <v/>
      </c>
      <c r="L72" s="40"/>
      <c r="M72" s="34" t="str">
        <f>IF(A72="","",IFERROR(VLOOKUP(A72,'Productos base'!$A$7:$H$206,5,FALSE),0))</f>
        <v/>
      </c>
      <c r="N72" s="34" t="str">
        <f t="shared" ref="N72:N103" si="16">IF(A72="","",K72*M72)</f>
        <v/>
      </c>
      <c r="O72" s="34" t="str">
        <f t="shared" ref="O72:O103" si="17">IF(A72="","",IF(L72="","",L72*M72))</f>
        <v/>
      </c>
      <c r="P72" s="33" t="str">
        <f>IF(A72="","",IF(F72&lt;=H72,"Urgente",IF(I72&lt;=IFERROR(VLOOKUP(A72,'Productos base'!$A$7:$H$206,6,FALSE),0)+3,"Revisar","Sano")))</f>
        <v/>
      </c>
      <c r="Q72" s="33"/>
    </row>
    <row r="73" spans="1:17" ht="14.4" customHeight="1">
      <c r="A73" s="33"/>
      <c r="B73" s="33" t="str">
        <f>IF(A73="","",IFERROR(VLOOKUP(A73,'Productos base'!$A$7:$H$206,2,FALSE),""))</f>
        <v/>
      </c>
      <c r="C73" s="40"/>
      <c r="D73" s="40"/>
      <c r="E73" s="40"/>
      <c r="F73" s="40" t="str">
        <f t="shared" si="12"/>
        <v/>
      </c>
      <c r="G73" s="40" t="str">
        <f t="shared" si="13"/>
        <v/>
      </c>
      <c r="H73" s="40" t="str">
        <f>IF(A73="","",C73*IFERROR(VLOOKUP(A73,'Productos base'!$A$7:$H$206,6,FALSE),0)+IFERROR(VLOOKUP(A73,'Productos base'!$A$7:$H$206,7,FALSE),0))</f>
        <v/>
      </c>
      <c r="I73" s="40" t="str">
        <f t="shared" si="14"/>
        <v/>
      </c>
      <c r="J73" s="41" t="str">
        <f t="shared" si="15"/>
        <v/>
      </c>
      <c r="K73" s="40" t="str">
        <f>IF(A73="","",MAX(0,G73+IFERROR(VLOOKUP(A73,'Productos base'!$A$7:$H$206,7,FALSE),0)-F73))</f>
        <v/>
      </c>
      <c r="L73" s="40"/>
      <c r="M73" s="34" t="str">
        <f>IF(A73="","",IFERROR(VLOOKUP(A73,'Productos base'!$A$7:$H$206,5,FALSE),0))</f>
        <v/>
      </c>
      <c r="N73" s="34" t="str">
        <f t="shared" si="16"/>
        <v/>
      </c>
      <c r="O73" s="34" t="str">
        <f t="shared" si="17"/>
        <v/>
      </c>
      <c r="P73" s="33" t="str">
        <f>IF(A73="","",IF(F73&lt;=H73,"Urgente",IF(I73&lt;=IFERROR(VLOOKUP(A73,'Productos base'!$A$7:$H$206,6,FALSE),0)+3,"Revisar","Sano")))</f>
        <v/>
      </c>
      <c r="Q73" s="33"/>
    </row>
    <row r="74" spans="1:17" ht="14.4" customHeight="1">
      <c r="A74" s="33"/>
      <c r="B74" s="33" t="str">
        <f>IF(A74="","",IFERROR(VLOOKUP(A74,'Productos base'!$A$7:$H$206,2,FALSE),""))</f>
        <v/>
      </c>
      <c r="C74" s="40"/>
      <c r="D74" s="40"/>
      <c r="E74" s="40"/>
      <c r="F74" s="40" t="str">
        <f t="shared" si="12"/>
        <v/>
      </c>
      <c r="G74" s="40" t="str">
        <f t="shared" si="13"/>
        <v/>
      </c>
      <c r="H74" s="40" t="str">
        <f>IF(A74="","",C74*IFERROR(VLOOKUP(A74,'Productos base'!$A$7:$H$206,6,FALSE),0)+IFERROR(VLOOKUP(A74,'Productos base'!$A$7:$H$206,7,FALSE),0))</f>
        <v/>
      </c>
      <c r="I74" s="40" t="str">
        <f t="shared" si="14"/>
        <v/>
      </c>
      <c r="J74" s="41" t="str">
        <f t="shared" si="15"/>
        <v/>
      </c>
      <c r="K74" s="40" t="str">
        <f>IF(A74="","",MAX(0,G74+IFERROR(VLOOKUP(A74,'Productos base'!$A$7:$H$206,7,FALSE),0)-F74))</f>
        <v/>
      </c>
      <c r="L74" s="40"/>
      <c r="M74" s="34" t="str">
        <f>IF(A74="","",IFERROR(VLOOKUP(A74,'Productos base'!$A$7:$H$206,5,FALSE),0))</f>
        <v/>
      </c>
      <c r="N74" s="34" t="str">
        <f t="shared" si="16"/>
        <v/>
      </c>
      <c r="O74" s="34" t="str">
        <f t="shared" si="17"/>
        <v/>
      </c>
      <c r="P74" s="33" t="str">
        <f>IF(A74="","",IF(F74&lt;=H74,"Urgente",IF(I74&lt;=IFERROR(VLOOKUP(A74,'Productos base'!$A$7:$H$206,6,FALSE),0)+3,"Revisar","Sano")))</f>
        <v/>
      </c>
      <c r="Q74" s="33"/>
    </row>
    <row r="75" spans="1:17" ht="14.4" customHeight="1">
      <c r="A75" s="33"/>
      <c r="B75" s="33" t="str">
        <f>IF(A75="","",IFERROR(VLOOKUP(A75,'Productos base'!$A$7:$H$206,2,FALSE),""))</f>
        <v/>
      </c>
      <c r="C75" s="40"/>
      <c r="D75" s="40"/>
      <c r="E75" s="40"/>
      <c r="F75" s="40" t="str">
        <f t="shared" si="12"/>
        <v/>
      </c>
      <c r="G75" s="40" t="str">
        <f t="shared" si="13"/>
        <v/>
      </c>
      <c r="H75" s="40" t="str">
        <f>IF(A75="","",C75*IFERROR(VLOOKUP(A75,'Productos base'!$A$7:$H$206,6,FALSE),0)+IFERROR(VLOOKUP(A75,'Productos base'!$A$7:$H$206,7,FALSE),0))</f>
        <v/>
      </c>
      <c r="I75" s="40" t="str">
        <f t="shared" si="14"/>
        <v/>
      </c>
      <c r="J75" s="41" t="str">
        <f t="shared" si="15"/>
        <v/>
      </c>
      <c r="K75" s="40" t="str">
        <f>IF(A75="","",MAX(0,G75+IFERROR(VLOOKUP(A75,'Productos base'!$A$7:$H$206,7,FALSE),0)-F75))</f>
        <v/>
      </c>
      <c r="L75" s="40"/>
      <c r="M75" s="34" t="str">
        <f>IF(A75="","",IFERROR(VLOOKUP(A75,'Productos base'!$A$7:$H$206,5,FALSE),0))</f>
        <v/>
      </c>
      <c r="N75" s="34" t="str">
        <f t="shared" si="16"/>
        <v/>
      </c>
      <c r="O75" s="34" t="str">
        <f t="shared" si="17"/>
        <v/>
      </c>
      <c r="P75" s="33" t="str">
        <f>IF(A75="","",IF(F75&lt;=H75,"Urgente",IF(I75&lt;=IFERROR(VLOOKUP(A75,'Productos base'!$A$7:$H$206,6,FALSE),0)+3,"Revisar","Sano")))</f>
        <v/>
      </c>
      <c r="Q75" s="33"/>
    </row>
    <row r="76" spans="1:17" ht="14.4" customHeight="1">
      <c r="A76" s="33"/>
      <c r="B76" s="33" t="str">
        <f>IF(A76="","",IFERROR(VLOOKUP(A76,'Productos base'!$A$7:$H$206,2,FALSE),""))</f>
        <v/>
      </c>
      <c r="C76" s="40"/>
      <c r="D76" s="40"/>
      <c r="E76" s="40"/>
      <c r="F76" s="40" t="str">
        <f t="shared" si="12"/>
        <v/>
      </c>
      <c r="G76" s="40" t="str">
        <f t="shared" si="13"/>
        <v/>
      </c>
      <c r="H76" s="40" t="str">
        <f>IF(A76="","",C76*IFERROR(VLOOKUP(A76,'Productos base'!$A$7:$H$206,6,FALSE),0)+IFERROR(VLOOKUP(A76,'Productos base'!$A$7:$H$206,7,FALSE),0))</f>
        <v/>
      </c>
      <c r="I76" s="40" t="str">
        <f t="shared" si="14"/>
        <v/>
      </c>
      <c r="J76" s="41" t="str">
        <f t="shared" si="15"/>
        <v/>
      </c>
      <c r="K76" s="40" t="str">
        <f>IF(A76="","",MAX(0,G76+IFERROR(VLOOKUP(A76,'Productos base'!$A$7:$H$206,7,FALSE),0)-F76))</f>
        <v/>
      </c>
      <c r="L76" s="40"/>
      <c r="M76" s="34" t="str">
        <f>IF(A76="","",IFERROR(VLOOKUP(A76,'Productos base'!$A$7:$H$206,5,FALSE),0))</f>
        <v/>
      </c>
      <c r="N76" s="34" t="str">
        <f t="shared" si="16"/>
        <v/>
      </c>
      <c r="O76" s="34" t="str">
        <f t="shared" si="17"/>
        <v/>
      </c>
      <c r="P76" s="33" t="str">
        <f>IF(A76="","",IF(F76&lt;=H76,"Urgente",IF(I76&lt;=IFERROR(VLOOKUP(A76,'Productos base'!$A$7:$H$206,6,FALSE),0)+3,"Revisar","Sano")))</f>
        <v/>
      </c>
      <c r="Q76" s="33"/>
    </row>
    <row r="77" spans="1:17" ht="14.4" customHeight="1">
      <c r="A77" s="33"/>
      <c r="B77" s="33" t="str">
        <f>IF(A77="","",IFERROR(VLOOKUP(A77,'Productos base'!$A$7:$H$206,2,FALSE),""))</f>
        <v/>
      </c>
      <c r="C77" s="40"/>
      <c r="D77" s="40"/>
      <c r="E77" s="40"/>
      <c r="F77" s="40" t="str">
        <f t="shared" si="12"/>
        <v/>
      </c>
      <c r="G77" s="40" t="str">
        <f t="shared" si="13"/>
        <v/>
      </c>
      <c r="H77" s="40" t="str">
        <f>IF(A77="","",C77*IFERROR(VLOOKUP(A77,'Productos base'!$A$7:$H$206,6,FALSE),0)+IFERROR(VLOOKUP(A77,'Productos base'!$A$7:$H$206,7,FALSE),0))</f>
        <v/>
      </c>
      <c r="I77" s="40" t="str">
        <f t="shared" si="14"/>
        <v/>
      </c>
      <c r="J77" s="41" t="str">
        <f t="shared" si="15"/>
        <v/>
      </c>
      <c r="K77" s="40" t="str">
        <f>IF(A77="","",MAX(0,G77+IFERROR(VLOOKUP(A77,'Productos base'!$A$7:$H$206,7,FALSE),0)-F77))</f>
        <v/>
      </c>
      <c r="L77" s="40"/>
      <c r="M77" s="34" t="str">
        <f>IF(A77="","",IFERROR(VLOOKUP(A77,'Productos base'!$A$7:$H$206,5,FALSE),0))</f>
        <v/>
      </c>
      <c r="N77" s="34" t="str">
        <f t="shared" si="16"/>
        <v/>
      </c>
      <c r="O77" s="34" t="str">
        <f t="shared" si="17"/>
        <v/>
      </c>
      <c r="P77" s="33" t="str">
        <f>IF(A77="","",IF(F77&lt;=H77,"Urgente",IF(I77&lt;=IFERROR(VLOOKUP(A77,'Productos base'!$A$7:$H$206,6,FALSE),0)+3,"Revisar","Sano")))</f>
        <v/>
      </c>
      <c r="Q77" s="33"/>
    </row>
    <row r="78" spans="1:17" ht="14.4" customHeight="1">
      <c r="A78" s="33"/>
      <c r="B78" s="33" t="str">
        <f>IF(A78="","",IFERROR(VLOOKUP(A78,'Productos base'!$A$7:$H$206,2,FALSE),""))</f>
        <v/>
      </c>
      <c r="C78" s="40"/>
      <c r="D78" s="40"/>
      <c r="E78" s="40"/>
      <c r="F78" s="40" t="str">
        <f t="shared" si="12"/>
        <v/>
      </c>
      <c r="G78" s="40" t="str">
        <f t="shared" si="13"/>
        <v/>
      </c>
      <c r="H78" s="40" t="str">
        <f>IF(A78="","",C78*IFERROR(VLOOKUP(A78,'Productos base'!$A$7:$H$206,6,FALSE),0)+IFERROR(VLOOKUP(A78,'Productos base'!$A$7:$H$206,7,FALSE),0))</f>
        <v/>
      </c>
      <c r="I78" s="40" t="str">
        <f t="shared" si="14"/>
        <v/>
      </c>
      <c r="J78" s="41" t="str">
        <f t="shared" si="15"/>
        <v/>
      </c>
      <c r="K78" s="40" t="str">
        <f>IF(A78="","",MAX(0,G78+IFERROR(VLOOKUP(A78,'Productos base'!$A$7:$H$206,7,FALSE),0)-F78))</f>
        <v/>
      </c>
      <c r="L78" s="40"/>
      <c r="M78" s="34" t="str">
        <f>IF(A78="","",IFERROR(VLOOKUP(A78,'Productos base'!$A$7:$H$206,5,FALSE),0))</f>
        <v/>
      </c>
      <c r="N78" s="34" t="str">
        <f t="shared" si="16"/>
        <v/>
      </c>
      <c r="O78" s="34" t="str">
        <f t="shared" si="17"/>
        <v/>
      </c>
      <c r="P78" s="33" t="str">
        <f>IF(A78="","",IF(F78&lt;=H78,"Urgente",IF(I78&lt;=IFERROR(VLOOKUP(A78,'Productos base'!$A$7:$H$206,6,FALSE),0)+3,"Revisar","Sano")))</f>
        <v/>
      </c>
      <c r="Q78" s="33"/>
    </row>
    <row r="79" spans="1:17" ht="14.4" customHeight="1">
      <c r="A79" s="33"/>
      <c r="B79" s="33" t="str">
        <f>IF(A79="","",IFERROR(VLOOKUP(A79,'Productos base'!$A$7:$H$206,2,FALSE),""))</f>
        <v/>
      </c>
      <c r="C79" s="40"/>
      <c r="D79" s="40"/>
      <c r="E79" s="40"/>
      <c r="F79" s="40" t="str">
        <f t="shared" si="12"/>
        <v/>
      </c>
      <c r="G79" s="40" t="str">
        <f t="shared" si="13"/>
        <v/>
      </c>
      <c r="H79" s="40" t="str">
        <f>IF(A79="","",C79*IFERROR(VLOOKUP(A79,'Productos base'!$A$7:$H$206,6,FALSE),0)+IFERROR(VLOOKUP(A79,'Productos base'!$A$7:$H$206,7,FALSE),0))</f>
        <v/>
      </c>
      <c r="I79" s="40" t="str">
        <f t="shared" si="14"/>
        <v/>
      </c>
      <c r="J79" s="41" t="str">
        <f t="shared" si="15"/>
        <v/>
      </c>
      <c r="K79" s="40" t="str">
        <f>IF(A79="","",MAX(0,G79+IFERROR(VLOOKUP(A79,'Productos base'!$A$7:$H$206,7,FALSE),0)-F79))</f>
        <v/>
      </c>
      <c r="L79" s="40"/>
      <c r="M79" s="34" t="str">
        <f>IF(A79="","",IFERROR(VLOOKUP(A79,'Productos base'!$A$7:$H$206,5,FALSE),0))</f>
        <v/>
      </c>
      <c r="N79" s="34" t="str">
        <f t="shared" si="16"/>
        <v/>
      </c>
      <c r="O79" s="34" t="str">
        <f t="shared" si="17"/>
        <v/>
      </c>
      <c r="P79" s="33" t="str">
        <f>IF(A79="","",IF(F79&lt;=H79,"Urgente",IF(I79&lt;=IFERROR(VLOOKUP(A79,'Productos base'!$A$7:$H$206,6,FALSE),0)+3,"Revisar","Sano")))</f>
        <v/>
      </c>
      <c r="Q79" s="33"/>
    </row>
    <row r="80" spans="1:17" ht="14.4" customHeight="1">
      <c r="A80" s="33"/>
      <c r="B80" s="33" t="str">
        <f>IF(A80="","",IFERROR(VLOOKUP(A80,'Productos base'!$A$7:$H$206,2,FALSE),""))</f>
        <v/>
      </c>
      <c r="C80" s="40"/>
      <c r="D80" s="40"/>
      <c r="E80" s="40"/>
      <c r="F80" s="40" t="str">
        <f t="shared" si="12"/>
        <v/>
      </c>
      <c r="G80" s="40" t="str">
        <f t="shared" si="13"/>
        <v/>
      </c>
      <c r="H80" s="40" t="str">
        <f>IF(A80="","",C80*IFERROR(VLOOKUP(A80,'Productos base'!$A$7:$H$206,6,FALSE),0)+IFERROR(VLOOKUP(A80,'Productos base'!$A$7:$H$206,7,FALSE),0))</f>
        <v/>
      </c>
      <c r="I80" s="40" t="str">
        <f t="shared" si="14"/>
        <v/>
      </c>
      <c r="J80" s="41" t="str">
        <f t="shared" si="15"/>
        <v/>
      </c>
      <c r="K80" s="40" t="str">
        <f>IF(A80="","",MAX(0,G80+IFERROR(VLOOKUP(A80,'Productos base'!$A$7:$H$206,7,FALSE),0)-F80))</f>
        <v/>
      </c>
      <c r="L80" s="40"/>
      <c r="M80" s="34" t="str">
        <f>IF(A80="","",IFERROR(VLOOKUP(A80,'Productos base'!$A$7:$H$206,5,FALSE),0))</f>
        <v/>
      </c>
      <c r="N80" s="34" t="str">
        <f t="shared" si="16"/>
        <v/>
      </c>
      <c r="O80" s="34" t="str">
        <f t="shared" si="17"/>
        <v/>
      </c>
      <c r="P80" s="33" t="str">
        <f>IF(A80="","",IF(F80&lt;=H80,"Urgente",IF(I80&lt;=IFERROR(VLOOKUP(A80,'Productos base'!$A$7:$H$206,6,FALSE),0)+3,"Revisar","Sano")))</f>
        <v/>
      </c>
      <c r="Q80" s="33"/>
    </row>
    <row r="81" spans="1:17" ht="14.4" customHeight="1">
      <c r="A81" s="33"/>
      <c r="B81" s="33" t="str">
        <f>IF(A81="","",IFERROR(VLOOKUP(A81,'Productos base'!$A$7:$H$206,2,FALSE),""))</f>
        <v/>
      </c>
      <c r="C81" s="40"/>
      <c r="D81" s="40"/>
      <c r="E81" s="40"/>
      <c r="F81" s="40" t="str">
        <f t="shared" si="12"/>
        <v/>
      </c>
      <c r="G81" s="40" t="str">
        <f t="shared" si="13"/>
        <v/>
      </c>
      <c r="H81" s="40" t="str">
        <f>IF(A81="","",C81*IFERROR(VLOOKUP(A81,'Productos base'!$A$7:$H$206,6,FALSE),0)+IFERROR(VLOOKUP(A81,'Productos base'!$A$7:$H$206,7,FALSE),0))</f>
        <v/>
      </c>
      <c r="I81" s="40" t="str">
        <f t="shared" si="14"/>
        <v/>
      </c>
      <c r="J81" s="41" t="str">
        <f t="shared" si="15"/>
        <v/>
      </c>
      <c r="K81" s="40" t="str">
        <f>IF(A81="","",MAX(0,G81+IFERROR(VLOOKUP(A81,'Productos base'!$A$7:$H$206,7,FALSE),0)-F81))</f>
        <v/>
      </c>
      <c r="L81" s="40"/>
      <c r="M81" s="34" t="str">
        <f>IF(A81="","",IFERROR(VLOOKUP(A81,'Productos base'!$A$7:$H$206,5,FALSE),0))</f>
        <v/>
      </c>
      <c r="N81" s="34" t="str">
        <f t="shared" si="16"/>
        <v/>
      </c>
      <c r="O81" s="34" t="str">
        <f t="shared" si="17"/>
        <v/>
      </c>
      <c r="P81" s="33" t="str">
        <f>IF(A81="","",IF(F81&lt;=H81,"Urgente",IF(I81&lt;=IFERROR(VLOOKUP(A81,'Productos base'!$A$7:$H$206,6,FALSE),0)+3,"Revisar","Sano")))</f>
        <v/>
      </c>
      <c r="Q81" s="33"/>
    </row>
    <row r="82" spans="1:17" ht="14.4" customHeight="1">
      <c r="A82" s="33"/>
      <c r="B82" s="33" t="str">
        <f>IF(A82="","",IFERROR(VLOOKUP(A82,'Productos base'!$A$7:$H$206,2,FALSE),""))</f>
        <v/>
      </c>
      <c r="C82" s="40"/>
      <c r="D82" s="40"/>
      <c r="E82" s="40"/>
      <c r="F82" s="40" t="str">
        <f t="shared" si="12"/>
        <v/>
      </c>
      <c r="G82" s="40" t="str">
        <f t="shared" si="13"/>
        <v/>
      </c>
      <c r="H82" s="40" t="str">
        <f>IF(A82="","",C82*IFERROR(VLOOKUP(A82,'Productos base'!$A$7:$H$206,6,FALSE),0)+IFERROR(VLOOKUP(A82,'Productos base'!$A$7:$H$206,7,FALSE),0))</f>
        <v/>
      </c>
      <c r="I82" s="40" t="str">
        <f t="shared" si="14"/>
        <v/>
      </c>
      <c r="J82" s="41" t="str">
        <f t="shared" si="15"/>
        <v/>
      </c>
      <c r="K82" s="40" t="str">
        <f>IF(A82="","",MAX(0,G82+IFERROR(VLOOKUP(A82,'Productos base'!$A$7:$H$206,7,FALSE),0)-F82))</f>
        <v/>
      </c>
      <c r="L82" s="40"/>
      <c r="M82" s="34" t="str">
        <f>IF(A82="","",IFERROR(VLOOKUP(A82,'Productos base'!$A$7:$H$206,5,FALSE),0))</f>
        <v/>
      </c>
      <c r="N82" s="34" t="str">
        <f t="shared" si="16"/>
        <v/>
      </c>
      <c r="O82" s="34" t="str">
        <f t="shared" si="17"/>
        <v/>
      </c>
      <c r="P82" s="33" t="str">
        <f>IF(A82="","",IF(F82&lt;=H82,"Urgente",IF(I82&lt;=IFERROR(VLOOKUP(A82,'Productos base'!$A$7:$H$206,6,FALSE),0)+3,"Revisar","Sano")))</f>
        <v/>
      </c>
      <c r="Q82" s="33"/>
    </row>
    <row r="83" spans="1:17" ht="14.4" customHeight="1">
      <c r="A83" s="33"/>
      <c r="B83" s="33" t="str">
        <f>IF(A83="","",IFERROR(VLOOKUP(A83,'Productos base'!$A$7:$H$206,2,FALSE),""))</f>
        <v/>
      </c>
      <c r="C83" s="40"/>
      <c r="D83" s="40"/>
      <c r="E83" s="40"/>
      <c r="F83" s="40" t="str">
        <f t="shared" si="12"/>
        <v/>
      </c>
      <c r="G83" s="40" t="str">
        <f t="shared" si="13"/>
        <v/>
      </c>
      <c r="H83" s="40" t="str">
        <f>IF(A83="","",C83*IFERROR(VLOOKUP(A83,'Productos base'!$A$7:$H$206,6,FALSE),0)+IFERROR(VLOOKUP(A83,'Productos base'!$A$7:$H$206,7,FALSE),0))</f>
        <v/>
      </c>
      <c r="I83" s="40" t="str">
        <f t="shared" si="14"/>
        <v/>
      </c>
      <c r="J83" s="41" t="str">
        <f t="shared" si="15"/>
        <v/>
      </c>
      <c r="K83" s="40" t="str">
        <f>IF(A83="","",MAX(0,G83+IFERROR(VLOOKUP(A83,'Productos base'!$A$7:$H$206,7,FALSE),0)-F83))</f>
        <v/>
      </c>
      <c r="L83" s="40"/>
      <c r="M83" s="34" t="str">
        <f>IF(A83="","",IFERROR(VLOOKUP(A83,'Productos base'!$A$7:$H$206,5,FALSE),0))</f>
        <v/>
      </c>
      <c r="N83" s="34" t="str">
        <f t="shared" si="16"/>
        <v/>
      </c>
      <c r="O83" s="34" t="str">
        <f t="shared" si="17"/>
        <v/>
      </c>
      <c r="P83" s="33" t="str">
        <f>IF(A83="","",IF(F83&lt;=H83,"Urgente",IF(I83&lt;=IFERROR(VLOOKUP(A83,'Productos base'!$A$7:$H$206,6,FALSE),0)+3,"Revisar","Sano")))</f>
        <v/>
      </c>
      <c r="Q83" s="33"/>
    </row>
    <row r="84" spans="1:17" ht="14.4" customHeight="1">
      <c r="A84" s="33"/>
      <c r="B84" s="33" t="str">
        <f>IF(A84="","",IFERROR(VLOOKUP(A84,'Productos base'!$A$7:$H$206,2,FALSE),""))</f>
        <v/>
      </c>
      <c r="C84" s="40"/>
      <c r="D84" s="40"/>
      <c r="E84" s="40"/>
      <c r="F84" s="40" t="str">
        <f t="shared" si="12"/>
        <v/>
      </c>
      <c r="G84" s="40" t="str">
        <f t="shared" si="13"/>
        <v/>
      </c>
      <c r="H84" s="40" t="str">
        <f>IF(A84="","",C84*IFERROR(VLOOKUP(A84,'Productos base'!$A$7:$H$206,6,FALSE),0)+IFERROR(VLOOKUP(A84,'Productos base'!$A$7:$H$206,7,FALSE),0))</f>
        <v/>
      </c>
      <c r="I84" s="40" t="str">
        <f t="shared" si="14"/>
        <v/>
      </c>
      <c r="J84" s="41" t="str">
        <f t="shared" si="15"/>
        <v/>
      </c>
      <c r="K84" s="40" t="str">
        <f>IF(A84="","",MAX(0,G84+IFERROR(VLOOKUP(A84,'Productos base'!$A$7:$H$206,7,FALSE),0)-F84))</f>
        <v/>
      </c>
      <c r="L84" s="40"/>
      <c r="M84" s="34" t="str">
        <f>IF(A84="","",IFERROR(VLOOKUP(A84,'Productos base'!$A$7:$H$206,5,FALSE),0))</f>
        <v/>
      </c>
      <c r="N84" s="34" t="str">
        <f t="shared" si="16"/>
        <v/>
      </c>
      <c r="O84" s="34" t="str">
        <f t="shared" si="17"/>
        <v/>
      </c>
      <c r="P84" s="33" t="str">
        <f>IF(A84="","",IF(F84&lt;=H84,"Urgente",IF(I84&lt;=IFERROR(VLOOKUP(A84,'Productos base'!$A$7:$H$206,6,FALSE),0)+3,"Revisar","Sano")))</f>
        <v/>
      </c>
      <c r="Q84" s="33"/>
    </row>
    <row r="85" spans="1:17" ht="14.4" customHeight="1">
      <c r="A85" s="33"/>
      <c r="B85" s="33" t="str">
        <f>IF(A85="","",IFERROR(VLOOKUP(A85,'Productos base'!$A$7:$H$206,2,FALSE),""))</f>
        <v/>
      </c>
      <c r="C85" s="40"/>
      <c r="D85" s="40"/>
      <c r="E85" s="40"/>
      <c r="F85" s="40" t="str">
        <f t="shared" si="12"/>
        <v/>
      </c>
      <c r="G85" s="40" t="str">
        <f t="shared" si="13"/>
        <v/>
      </c>
      <c r="H85" s="40" t="str">
        <f>IF(A85="","",C85*IFERROR(VLOOKUP(A85,'Productos base'!$A$7:$H$206,6,FALSE),0)+IFERROR(VLOOKUP(A85,'Productos base'!$A$7:$H$206,7,FALSE),0))</f>
        <v/>
      </c>
      <c r="I85" s="40" t="str">
        <f t="shared" si="14"/>
        <v/>
      </c>
      <c r="J85" s="41" t="str">
        <f t="shared" si="15"/>
        <v/>
      </c>
      <c r="K85" s="40" t="str">
        <f>IF(A85="","",MAX(0,G85+IFERROR(VLOOKUP(A85,'Productos base'!$A$7:$H$206,7,FALSE),0)-F85))</f>
        <v/>
      </c>
      <c r="L85" s="40"/>
      <c r="M85" s="34" t="str">
        <f>IF(A85="","",IFERROR(VLOOKUP(A85,'Productos base'!$A$7:$H$206,5,FALSE),0))</f>
        <v/>
      </c>
      <c r="N85" s="34" t="str">
        <f t="shared" si="16"/>
        <v/>
      </c>
      <c r="O85" s="34" t="str">
        <f t="shared" si="17"/>
        <v/>
      </c>
      <c r="P85" s="33" t="str">
        <f>IF(A85="","",IF(F85&lt;=H85,"Urgente",IF(I85&lt;=IFERROR(VLOOKUP(A85,'Productos base'!$A$7:$H$206,6,FALSE),0)+3,"Revisar","Sano")))</f>
        <v/>
      </c>
      <c r="Q85" s="33"/>
    </row>
    <row r="86" spans="1:17" ht="14.4" customHeight="1">
      <c r="A86" s="33"/>
      <c r="B86" s="33" t="str">
        <f>IF(A86="","",IFERROR(VLOOKUP(A86,'Productos base'!$A$7:$H$206,2,FALSE),""))</f>
        <v/>
      </c>
      <c r="C86" s="40"/>
      <c r="D86" s="40"/>
      <c r="E86" s="40"/>
      <c r="F86" s="40" t="str">
        <f t="shared" si="12"/>
        <v/>
      </c>
      <c r="G86" s="40" t="str">
        <f t="shared" si="13"/>
        <v/>
      </c>
      <c r="H86" s="40" t="str">
        <f>IF(A86="","",C86*IFERROR(VLOOKUP(A86,'Productos base'!$A$7:$H$206,6,FALSE),0)+IFERROR(VLOOKUP(A86,'Productos base'!$A$7:$H$206,7,FALSE),0))</f>
        <v/>
      </c>
      <c r="I86" s="40" t="str">
        <f t="shared" si="14"/>
        <v/>
      </c>
      <c r="J86" s="41" t="str">
        <f t="shared" si="15"/>
        <v/>
      </c>
      <c r="K86" s="40" t="str">
        <f>IF(A86="","",MAX(0,G86+IFERROR(VLOOKUP(A86,'Productos base'!$A$7:$H$206,7,FALSE),0)-F86))</f>
        <v/>
      </c>
      <c r="L86" s="40"/>
      <c r="M86" s="34" t="str">
        <f>IF(A86="","",IFERROR(VLOOKUP(A86,'Productos base'!$A$7:$H$206,5,FALSE),0))</f>
        <v/>
      </c>
      <c r="N86" s="34" t="str">
        <f t="shared" si="16"/>
        <v/>
      </c>
      <c r="O86" s="34" t="str">
        <f t="shared" si="17"/>
        <v/>
      </c>
      <c r="P86" s="33" t="str">
        <f>IF(A86="","",IF(F86&lt;=H86,"Urgente",IF(I86&lt;=IFERROR(VLOOKUP(A86,'Productos base'!$A$7:$H$206,6,FALSE),0)+3,"Revisar","Sano")))</f>
        <v/>
      </c>
      <c r="Q86" s="33"/>
    </row>
    <row r="87" spans="1:17" ht="14.4" customHeight="1">
      <c r="A87" s="33"/>
      <c r="B87" s="33" t="str">
        <f>IF(A87="","",IFERROR(VLOOKUP(A87,'Productos base'!$A$7:$H$206,2,FALSE),""))</f>
        <v/>
      </c>
      <c r="C87" s="40"/>
      <c r="D87" s="40"/>
      <c r="E87" s="40"/>
      <c r="F87" s="40" t="str">
        <f t="shared" si="12"/>
        <v/>
      </c>
      <c r="G87" s="40" t="str">
        <f t="shared" si="13"/>
        <v/>
      </c>
      <c r="H87" s="40" t="str">
        <f>IF(A87="","",C87*IFERROR(VLOOKUP(A87,'Productos base'!$A$7:$H$206,6,FALSE),0)+IFERROR(VLOOKUP(A87,'Productos base'!$A$7:$H$206,7,FALSE),0))</f>
        <v/>
      </c>
      <c r="I87" s="40" t="str">
        <f t="shared" si="14"/>
        <v/>
      </c>
      <c r="J87" s="41" t="str">
        <f t="shared" si="15"/>
        <v/>
      </c>
      <c r="K87" s="40" t="str">
        <f>IF(A87="","",MAX(0,G87+IFERROR(VLOOKUP(A87,'Productos base'!$A$7:$H$206,7,FALSE),0)-F87))</f>
        <v/>
      </c>
      <c r="L87" s="40"/>
      <c r="M87" s="34" t="str">
        <f>IF(A87="","",IFERROR(VLOOKUP(A87,'Productos base'!$A$7:$H$206,5,FALSE),0))</f>
        <v/>
      </c>
      <c r="N87" s="34" t="str">
        <f t="shared" si="16"/>
        <v/>
      </c>
      <c r="O87" s="34" t="str">
        <f t="shared" si="17"/>
        <v/>
      </c>
      <c r="P87" s="33" t="str">
        <f>IF(A87="","",IF(F87&lt;=H87,"Urgente",IF(I87&lt;=IFERROR(VLOOKUP(A87,'Productos base'!$A$7:$H$206,6,FALSE),0)+3,"Revisar","Sano")))</f>
        <v/>
      </c>
      <c r="Q87" s="33"/>
    </row>
    <row r="88" spans="1:17" ht="14.4" customHeight="1">
      <c r="A88" s="33"/>
      <c r="B88" s="33" t="str">
        <f>IF(A88="","",IFERROR(VLOOKUP(A88,'Productos base'!$A$7:$H$206,2,FALSE),""))</f>
        <v/>
      </c>
      <c r="C88" s="40"/>
      <c r="D88" s="40"/>
      <c r="E88" s="40"/>
      <c r="F88" s="40" t="str">
        <f t="shared" si="12"/>
        <v/>
      </c>
      <c r="G88" s="40" t="str">
        <f t="shared" si="13"/>
        <v/>
      </c>
      <c r="H88" s="40" t="str">
        <f>IF(A88="","",C88*IFERROR(VLOOKUP(A88,'Productos base'!$A$7:$H$206,6,FALSE),0)+IFERROR(VLOOKUP(A88,'Productos base'!$A$7:$H$206,7,FALSE),0))</f>
        <v/>
      </c>
      <c r="I88" s="40" t="str">
        <f t="shared" si="14"/>
        <v/>
      </c>
      <c r="J88" s="41" t="str">
        <f t="shared" si="15"/>
        <v/>
      </c>
      <c r="K88" s="40" t="str">
        <f>IF(A88="","",MAX(0,G88+IFERROR(VLOOKUP(A88,'Productos base'!$A$7:$H$206,7,FALSE),0)-F88))</f>
        <v/>
      </c>
      <c r="L88" s="40"/>
      <c r="M88" s="34" t="str">
        <f>IF(A88="","",IFERROR(VLOOKUP(A88,'Productos base'!$A$7:$H$206,5,FALSE),0))</f>
        <v/>
      </c>
      <c r="N88" s="34" t="str">
        <f t="shared" si="16"/>
        <v/>
      </c>
      <c r="O88" s="34" t="str">
        <f t="shared" si="17"/>
        <v/>
      </c>
      <c r="P88" s="33" t="str">
        <f>IF(A88="","",IF(F88&lt;=H88,"Urgente",IF(I88&lt;=IFERROR(VLOOKUP(A88,'Productos base'!$A$7:$H$206,6,FALSE),0)+3,"Revisar","Sano")))</f>
        <v/>
      </c>
      <c r="Q88" s="33"/>
    </row>
    <row r="89" spans="1:17" ht="14.4" customHeight="1">
      <c r="A89" s="33"/>
      <c r="B89" s="33" t="str">
        <f>IF(A89="","",IFERROR(VLOOKUP(A89,'Productos base'!$A$7:$H$206,2,FALSE),""))</f>
        <v/>
      </c>
      <c r="C89" s="40"/>
      <c r="D89" s="40"/>
      <c r="E89" s="40"/>
      <c r="F89" s="40" t="str">
        <f t="shared" si="12"/>
        <v/>
      </c>
      <c r="G89" s="40" t="str">
        <f t="shared" si="13"/>
        <v/>
      </c>
      <c r="H89" s="40" t="str">
        <f>IF(A89="","",C89*IFERROR(VLOOKUP(A89,'Productos base'!$A$7:$H$206,6,FALSE),0)+IFERROR(VLOOKUP(A89,'Productos base'!$A$7:$H$206,7,FALSE),0))</f>
        <v/>
      </c>
      <c r="I89" s="40" t="str">
        <f t="shared" si="14"/>
        <v/>
      </c>
      <c r="J89" s="41" t="str">
        <f t="shared" si="15"/>
        <v/>
      </c>
      <c r="K89" s="40" t="str">
        <f>IF(A89="","",MAX(0,G89+IFERROR(VLOOKUP(A89,'Productos base'!$A$7:$H$206,7,FALSE),0)-F89))</f>
        <v/>
      </c>
      <c r="L89" s="40"/>
      <c r="M89" s="34" t="str">
        <f>IF(A89="","",IFERROR(VLOOKUP(A89,'Productos base'!$A$7:$H$206,5,FALSE),0))</f>
        <v/>
      </c>
      <c r="N89" s="34" t="str">
        <f t="shared" si="16"/>
        <v/>
      </c>
      <c r="O89" s="34" t="str">
        <f t="shared" si="17"/>
        <v/>
      </c>
      <c r="P89" s="33" t="str">
        <f>IF(A89="","",IF(F89&lt;=H89,"Urgente",IF(I89&lt;=IFERROR(VLOOKUP(A89,'Productos base'!$A$7:$H$206,6,FALSE),0)+3,"Revisar","Sano")))</f>
        <v/>
      </c>
      <c r="Q89" s="33"/>
    </row>
    <row r="90" spans="1:17" ht="14.4" customHeight="1">
      <c r="A90" s="33"/>
      <c r="B90" s="33" t="str">
        <f>IF(A90="","",IFERROR(VLOOKUP(A90,'Productos base'!$A$7:$H$206,2,FALSE),""))</f>
        <v/>
      </c>
      <c r="C90" s="40"/>
      <c r="D90" s="40"/>
      <c r="E90" s="40"/>
      <c r="F90" s="40" t="str">
        <f t="shared" si="12"/>
        <v/>
      </c>
      <c r="G90" s="40" t="str">
        <f t="shared" si="13"/>
        <v/>
      </c>
      <c r="H90" s="40" t="str">
        <f>IF(A90="","",C90*IFERROR(VLOOKUP(A90,'Productos base'!$A$7:$H$206,6,FALSE),0)+IFERROR(VLOOKUP(A90,'Productos base'!$A$7:$H$206,7,FALSE),0))</f>
        <v/>
      </c>
      <c r="I90" s="40" t="str">
        <f t="shared" si="14"/>
        <v/>
      </c>
      <c r="J90" s="41" t="str">
        <f t="shared" si="15"/>
        <v/>
      </c>
      <c r="K90" s="40" t="str">
        <f>IF(A90="","",MAX(0,G90+IFERROR(VLOOKUP(A90,'Productos base'!$A$7:$H$206,7,FALSE),0)-F90))</f>
        <v/>
      </c>
      <c r="L90" s="40"/>
      <c r="M90" s="34" t="str">
        <f>IF(A90="","",IFERROR(VLOOKUP(A90,'Productos base'!$A$7:$H$206,5,FALSE),0))</f>
        <v/>
      </c>
      <c r="N90" s="34" t="str">
        <f t="shared" si="16"/>
        <v/>
      </c>
      <c r="O90" s="34" t="str">
        <f t="shared" si="17"/>
        <v/>
      </c>
      <c r="P90" s="33" t="str">
        <f>IF(A90="","",IF(F90&lt;=H90,"Urgente",IF(I90&lt;=IFERROR(VLOOKUP(A90,'Productos base'!$A$7:$H$206,6,FALSE),0)+3,"Revisar","Sano")))</f>
        <v/>
      </c>
      <c r="Q90" s="33"/>
    </row>
    <row r="91" spans="1:17" ht="14.4" customHeight="1">
      <c r="A91" s="33"/>
      <c r="B91" s="33" t="str">
        <f>IF(A91="","",IFERROR(VLOOKUP(A91,'Productos base'!$A$7:$H$206,2,FALSE),""))</f>
        <v/>
      </c>
      <c r="C91" s="40"/>
      <c r="D91" s="40"/>
      <c r="E91" s="40"/>
      <c r="F91" s="40" t="str">
        <f t="shared" si="12"/>
        <v/>
      </c>
      <c r="G91" s="40" t="str">
        <f t="shared" si="13"/>
        <v/>
      </c>
      <c r="H91" s="40" t="str">
        <f>IF(A91="","",C91*IFERROR(VLOOKUP(A91,'Productos base'!$A$7:$H$206,6,FALSE),0)+IFERROR(VLOOKUP(A91,'Productos base'!$A$7:$H$206,7,FALSE),0))</f>
        <v/>
      </c>
      <c r="I91" s="40" t="str">
        <f t="shared" si="14"/>
        <v/>
      </c>
      <c r="J91" s="41" t="str">
        <f t="shared" si="15"/>
        <v/>
      </c>
      <c r="K91" s="40" t="str">
        <f>IF(A91="","",MAX(0,G91+IFERROR(VLOOKUP(A91,'Productos base'!$A$7:$H$206,7,FALSE),0)-F91))</f>
        <v/>
      </c>
      <c r="L91" s="40"/>
      <c r="M91" s="34" t="str">
        <f>IF(A91="","",IFERROR(VLOOKUP(A91,'Productos base'!$A$7:$H$206,5,FALSE),0))</f>
        <v/>
      </c>
      <c r="N91" s="34" t="str">
        <f t="shared" si="16"/>
        <v/>
      </c>
      <c r="O91" s="34" t="str">
        <f t="shared" si="17"/>
        <v/>
      </c>
      <c r="P91" s="33" t="str">
        <f>IF(A91="","",IF(F91&lt;=H91,"Urgente",IF(I91&lt;=IFERROR(VLOOKUP(A91,'Productos base'!$A$7:$H$206,6,FALSE),0)+3,"Revisar","Sano")))</f>
        <v/>
      </c>
      <c r="Q91" s="33"/>
    </row>
    <row r="92" spans="1:17" ht="14.4" customHeight="1">
      <c r="A92" s="33"/>
      <c r="B92" s="33" t="str">
        <f>IF(A92="","",IFERROR(VLOOKUP(A92,'Productos base'!$A$7:$H$206,2,FALSE),""))</f>
        <v/>
      </c>
      <c r="C92" s="40"/>
      <c r="D92" s="40"/>
      <c r="E92" s="40"/>
      <c r="F92" s="40" t="str">
        <f t="shared" si="12"/>
        <v/>
      </c>
      <c r="G92" s="40" t="str">
        <f t="shared" si="13"/>
        <v/>
      </c>
      <c r="H92" s="40" t="str">
        <f>IF(A92="","",C92*IFERROR(VLOOKUP(A92,'Productos base'!$A$7:$H$206,6,FALSE),0)+IFERROR(VLOOKUP(A92,'Productos base'!$A$7:$H$206,7,FALSE),0))</f>
        <v/>
      </c>
      <c r="I92" s="40" t="str">
        <f t="shared" si="14"/>
        <v/>
      </c>
      <c r="J92" s="41" t="str">
        <f t="shared" si="15"/>
        <v/>
      </c>
      <c r="K92" s="40" t="str">
        <f>IF(A92="","",MAX(0,G92+IFERROR(VLOOKUP(A92,'Productos base'!$A$7:$H$206,7,FALSE),0)-F92))</f>
        <v/>
      </c>
      <c r="L92" s="40"/>
      <c r="M92" s="34" t="str">
        <f>IF(A92="","",IFERROR(VLOOKUP(A92,'Productos base'!$A$7:$H$206,5,FALSE),0))</f>
        <v/>
      </c>
      <c r="N92" s="34" t="str">
        <f t="shared" si="16"/>
        <v/>
      </c>
      <c r="O92" s="34" t="str">
        <f t="shared" si="17"/>
        <v/>
      </c>
      <c r="P92" s="33" t="str">
        <f>IF(A92="","",IF(F92&lt;=H92,"Urgente",IF(I92&lt;=IFERROR(VLOOKUP(A92,'Productos base'!$A$7:$H$206,6,FALSE),0)+3,"Revisar","Sano")))</f>
        <v/>
      </c>
      <c r="Q92" s="33"/>
    </row>
    <row r="93" spans="1:17" ht="14.4" customHeight="1">
      <c r="A93" s="33"/>
      <c r="B93" s="33" t="str">
        <f>IF(A93="","",IFERROR(VLOOKUP(A93,'Productos base'!$A$7:$H$206,2,FALSE),""))</f>
        <v/>
      </c>
      <c r="C93" s="40"/>
      <c r="D93" s="40"/>
      <c r="E93" s="40"/>
      <c r="F93" s="40" t="str">
        <f t="shared" si="12"/>
        <v/>
      </c>
      <c r="G93" s="40" t="str">
        <f t="shared" si="13"/>
        <v/>
      </c>
      <c r="H93" s="40" t="str">
        <f>IF(A93="","",C93*IFERROR(VLOOKUP(A93,'Productos base'!$A$7:$H$206,6,FALSE),0)+IFERROR(VLOOKUP(A93,'Productos base'!$A$7:$H$206,7,FALSE),0))</f>
        <v/>
      </c>
      <c r="I93" s="40" t="str">
        <f t="shared" si="14"/>
        <v/>
      </c>
      <c r="J93" s="41" t="str">
        <f t="shared" si="15"/>
        <v/>
      </c>
      <c r="K93" s="40" t="str">
        <f>IF(A93="","",MAX(0,G93+IFERROR(VLOOKUP(A93,'Productos base'!$A$7:$H$206,7,FALSE),0)-F93))</f>
        <v/>
      </c>
      <c r="L93" s="40"/>
      <c r="M93" s="34" t="str">
        <f>IF(A93="","",IFERROR(VLOOKUP(A93,'Productos base'!$A$7:$H$206,5,FALSE),0))</f>
        <v/>
      </c>
      <c r="N93" s="34" t="str">
        <f t="shared" si="16"/>
        <v/>
      </c>
      <c r="O93" s="34" t="str">
        <f t="shared" si="17"/>
        <v/>
      </c>
      <c r="P93" s="33" t="str">
        <f>IF(A93="","",IF(F93&lt;=H93,"Urgente",IF(I93&lt;=IFERROR(VLOOKUP(A93,'Productos base'!$A$7:$H$206,6,FALSE),0)+3,"Revisar","Sano")))</f>
        <v/>
      </c>
      <c r="Q93" s="33"/>
    </row>
    <row r="94" spans="1:17" ht="14.4" customHeight="1">
      <c r="A94" s="33"/>
      <c r="B94" s="33" t="str">
        <f>IF(A94="","",IFERROR(VLOOKUP(A94,'Productos base'!$A$7:$H$206,2,FALSE),""))</f>
        <v/>
      </c>
      <c r="C94" s="40"/>
      <c r="D94" s="40"/>
      <c r="E94" s="40"/>
      <c r="F94" s="40" t="str">
        <f t="shared" si="12"/>
        <v/>
      </c>
      <c r="G94" s="40" t="str">
        <f t="shared" si="13"/>
        <v/>
      </c>
      <c r="H94" s="40" t="str">
        <f>IF(A94="","",C94*IFERROR(VLOOKUP(A94,'Productos base'!$A$7:$H$206,6,FALSE),0)+IFERROR(VLOOKUP(A94,'Productos base'!$A$7:$H$206,7,FALSE),0))</f>
        <v/>
      </c>
      <c r="I94" s="40" t="str">
        <f t="shared" si="14"/>
        <v/>
      </c>
      <c r="J94" s="41" t="str">
        <f t="shared" si="15"/>
        <v/>
      </c>
      <c r="K94" s="40" t="str">
        <f>IF(A94="","",MAX(0,G94+IFERROR(VLOOKUP(A94,'Productos base'!$A$7:$H$206,7,FALSE),0)-F94))</f>
        <v/>
      </c>
      <c r="L94" s="40"/>
      <c r="M94" s="34" t="str">
        <f>IF(A94="","",IFERROR(VLOOKUP(A94,'Productos base'!$A$7:$H$206,5,FALSE),0))</f>
        <v/>
      </c>
      <c r="N94" s="34" t="str">
        <f t="shared" si="16"/>
        <v/>
      </c>
      <c r="O94" s="34" t="str">
        <f t="shared" si="17"/>
        <v/>
      </c>
      <c r="P94" s="33" t="str">
        <f>IF(A94="","",IF(F94&lt;=H94,"Urgente",IF(I94&lt;=IFERROR(VLOOKUP(A94,'Productos base'!$A$7:$H$206,6,FALSE),0)+3,"Revisar","Sano")))</f>
        <v/>
      </c>
      <c r="Q94" s="33"/>
    </row>
    <row r="95" spans="1:17" ht="14.4" customHeight="1">
      <c r="A95" s="33"/>
      <c r="B95" s="33" t="str">
        <f>IF(A95="","",IFERROR(VLOOKUP(A95,'Productos base'!$A$7:$H$206,2,FALSE),""))</f>
        <v/>
      </c>
      <c r="C95" s="40"/>
      <c r="D95" s="40"/>
      <c r="E95" s="40"/>
      <c r="F95" s="40" t="str">
        <f t="shared" si="12"/>
        <v/>
      </c>
      <c r="G95" s="40" t="str">
        <f t="shared" si="13"/>
        <v/>
      </c>
      <c r="H95" s="40" t="str">
        <f>IF(A95="","",C95*IFERROR(VLOOKUP(A95,'Productos base'!$A$7:$H$206,6,FALSE),0)+IFERROR(VLOOKUP(A95,'Productos base'!$A$7:$H$206,7,FALSE),0))</f>
        <v/>
      </c>
      <c r="I95" s="40" t="str">
        <f t="shared" si="14"/>
        <v/>
      </c>
      <c r="J95" s="41" t="str">
        <f t="shared" si="15"/>
        <v/>
      </c>
      <c r="K95" s="40" t="str">
        <f>IF(A95="","",MAX(0,G95+IFERROR(VLOOKUP(A95,'Productos base'!$A$7:$H$206,7,FALSE),0)-F95))</f>
        <v/>
      </c>
      <c r="L95" s="40"/>
      <c r="M95" s="34" t="str">
        <f>IF(A95="","",IFERROR(VLOOKUP(A95,'Productos base'!$A$7:$H$206,5,FALSE),0))</f>
        <v/>
      </c>
      <c r="N95" s="34" t="str">
        <f t="shared" si="16"/>
        <v/>
      </c>
      <c r="O95" s="34" t="str">
        <f t="shared" si="17"/>
        <v/>
      </c>
      <c r="P95" s="33" t="str">
        <f>IF(A95="","",IF(F95&lt;=H95,"Urgente",IF(I95&lt;=IFERROR(VLOOKUP(A95,'Productos base'!$A$7:$H$206,6,FALSE),0)+3,"Revisar","Sano")))</f>
        <v/>
      </c>
      <c r="Q95" s="33"/>
    </row>
    <row r="96" spans="1:17" ht="14.4" customHeight="1">
      <c r="A96" s="33"/>
      <c r="B96" s="33" t="str">
        <f>IF(A96="","",IFERROR(VLOOKUP(A96,'Productos base'!$A$7:$H$206,2,FALSE),""))</f>
        <v/>
      </c>
      <c r="C96" s="40"/>
      <c r="D96" s="40"/>
      <c r="E96" s="40"/>
      <c r="F96" s="40" t="str">
        <f t="shared" si="12"/>
        <v/>
      </c>
      <c r="G96" s="40" t="str">
        <f t="shared" si="13"/>
        <v/>
      </c>
      <c r="H96" s="40" t="str">
        <f>IF(A96="","",C96*IFERROR(VLOOKUP(A96,'Productos base'!$A$7:$H$206,6,FALSE),0)+IFERROR(VLOOKUP(A96,'Productos base'!$A$7:$H$206,7,FALSE),0))</f>
        <v/>
      </c>
      <c r="I96" s="40" t="str">
        <f t="shared" si="14"/>
        <v/>
      </c>
      <c r="J96" s="41" t="str">
        <f t="shared" si="15"/>
        <v/>
      </c>
      <c r="K96" s="40" t="str">
        <f>IF(A96="","",MAX(0,G96+IFERROR(VLOOKUP(A96,'Productos base'!$A$7:$H$206,7,FALSE),0)-F96))</f>
        <v/>
      </c>
      <c r="L96" s="40"/>
      <c r="M96" s="34" t="str">
        <f>IF(A96="","",IFERROR(VLOOKUP(A96,'Productos base'!$A$7:$H$206,5,FALSE),0))</f>
        <v/>
      </c>
      <c r="N96" s="34" t="str">
        <f t="shared" si="16"/>
        <v/>
      </c>
      <c r="O96" s="34" t="str">
        <f t="shared" si="17"/>
        <v/>
      </c>
      <c r="P96" s="33" t="str">
        <f>IF(A96="","",IF(F96&lt;=H96,"Urgente",IF(I96&lt;=IFERROR(VLOOKUP(A96,'Productos base'!$A$7:$H$206,6,FALSE),0)+3,"Revisar","Sano")))</f>
        <v/>
      </c>
      <c r="Q96" s="33"/>
    </row>
    <row r="97" spans="1:17" ht="14.4" customHeight="1">
      <c r="A97" s="33"/>
      <c r="B97" s="33" t="str">
        <f>IF(A97="","",IFERROR(VLOOKUP(A97,'Productos base'!$A$7:$H$206,2,FALSE),""))</f>
        <v/>
      </c>
      <c r="C97" s="40"/>
      <c r="D97" s="40"/>
      <c r="E97" s="40"/>
      <c r="F97" s="40" t="str">
        <f t="shared" si="12"/>
        <v/>
      </c>
      <c r="G97" s="40" t="str">
        <f t="shared" si="13"/>
        <v/>
      </c>
      <c r="H97" s="40" t="str">
        <f>IF(A97="","",C97*IFERROR(VLOOKUP(A97,'Productos base'!$A$7:$H$206,6,FALSE),0)+IFERROR(VLOOKUP(A97,'Productos base'!$A$7:$H$206,7,FALSE),0))</f>
        <v/>
      </c>
      <c r="I97" s="40" t="str">
        <f t="shared" si="14"/>
        <v/>
      </c>
      <c r="J97" s="41" t="str">
        <f t="shared" si="15"/>
        <v/>
      </c>
      <c r="K97" s="40" t="str">
        <f>IF(A97="","",MAX(0,G97+IFERROR(VLOOKUP(A97,'Productos base'!$A$7:$H$206,7,FALSE),0)-F97))</f>
        <v/>
      </c>
      <c r="L97" s="40"/>
      <c r="M97" s="34" t="str">
        <f>IF(A97="","",IFERROR(VLOOKUP(A97,'Productos base'!$A$7:$H$206,5,FALSE),0))</f>
        <v/>
      </c>
      <c r="N97" s="34" t="str">
        <f t="shared" si="16"/>
        <v/>
      </c>
      <c r="O97" s="34" t="str">
        <f t="shared" si="17"/>
        <v/>
      </c>
      <c r="P97" s="33" t="str">
        <f>IF(A97="","",IF(F97&lt;=H97,"Urgente",IF(I97&lt;=IFERROR(VLOOKUP(A97,'Productos base'!$A$7:$H$206,6,FALSE),0)+3,"Revisar","Sano")))</f>
        <v/>
      </c>
      <c r="Q97" s="33"/>
    </row>
    <row r="98" spans="1:17" ht="14.4" customHeight="1">
      <c r="A98" s="33"/>
      <c r="B98" s="33" t="str">
        <f>IF(A98="","",IFERROR(VLOOKUP(A98,'Productos base'!$A$7:$H$206,2,FALSE),""))</f>
        <v/>
      </c>
      <c r="C98" s="40"/>
      <c r="D98" s="40"/>
      <c r="E98" s="40"/>
      <c r="F98" s="40" t="str">
        <f t="shared" si="12"/>
        <v/>
      </c>
      <c r="G98" s="40" t="str">
        <f t="shared" si="13"/>
        <v/>
      </c>
      <c r="H98" s="40" t="str">
        <f>IF(A98="","",C98*IFERROR(VLOOKUP(A98,'Productos base'!$A$7:$H$206,6,FALSE),0)+IFERROR(VLOOKUP(A98,'Productos base'!$A$7:$H$206,7,FALSE),0))</f>
        <v/>
      </c>
      <c r="I98" s="40" t="str">
        <f t="shared" si="14"/>
        <v/>
      </c>
      <c r="J98" s="41" t="str">
        <f t="shared" si="15"/>
        <v/>
      </c>
      <c r="K98" s="40" t="str">
        <f>IF(A98="","",MAX(0,G98+IFERROR(VLOOKUP(A98,'Productos base'!$A$7:$H$206,7,FALSE),0)-F98))</f>
        <v/>
      </c>
      <c r="L98" s="40"/>
      <c r="M98" s="34" t="str">
        <f>IF(A98="","",IFERROR(VLOOKUP(A98,'Productos base'!$A$7:$H$206,5,FALSE),0))</f>
        <v/>
      </c>
      <c r="N98" s="34" t="str">
        <f t="shared" si="16"/>
        <v/>
      </c>
      <c r="O98" s="34" t="str">
        <f t="shared" si="17"/>
        <v/>
      </c>
      <c r="P98" s="33" t="str">
        <f>IF(A98="","",IF(F98&lt;=H98,"Urgente",IF(I98&lt;=IFERROR(VLOOKUP(A98,'Productos base'!$A$7:$H$206,6,FALSE),0)+3,"Revisar","Sano")))</f>
        <v/>
      </c>
      <c r="Q98" s="33"/>
    </row>
    <row r="99" spans="1:17" ht="14.4" customHeight="1">
      <c r="A99" s="33"/>
      <c r="B99" s="33" t="str">
        <f>IF(A99="","",IFERROR(VLOOKUP(A99,'Productos base'!$A$7:$H$206,2,FALSE),""))</f>
        <v/>
      </c>
      <c r="C99" s="40"/>
      <c r="D99" s="40"/>
      <c r="E99" s="40"/>
      <c r="F99" s="40" t="str">
        <f t="shared" si="12"/>
        <v/>
      </c>
      <c r="G99" s="40" t="str">
        <f t="shared" si="13"/>
        <v/>
      </c>
      <c r="H99" s="40" t="str">
        <f>IF(A99="","",C99*IFERROR(VLOOKUP(A99,'Productos base'!$A$7:$H$206,6,FALSE),0)+IFERROR(VLOOKUP(A99,'Productos base'!$A$7:$H$206,7,FALSE),0))</f>
        <v/>
      </c>
      <c r="I99" s="40" t="str">
        <f t="shared" si="14"/>
        <v/>
      </c>
      <c r="J99" s="41" t="str">
        <f t="shared" si="15"/>
        <v/>
      </c>
      <c r="K99" s="40" t="str">
        <f>IF(A99="","",MAX(0,G99+IFERROR(VLOOKUP(A99,'Productos base'!$A$7:$H$206,7,FALSE),0)-F99))</f>
        <v/>
      </c>
      <c r="L99" s="40"/>
      <c r="M99" s="34" t="str">
        <f>IF(A99="","",IFERROR(VLOOKUP(A99,'Productos base'!$A$7:$H$206,5,FALSE),0))</f>
        <v/>
      </c>
      <c r="N99" s="34" t="str">
        <f t="shared" si="16"/>
        <v/>
      </c>
      <c r="O99" s="34" t="str">
        <f t="shared" si="17"/>
        <v/>
      </c>
      <c r="P99" s="33" t="str">
        <f>IF(A99="","",IF(F99&lt;=H99,"Urgente",IF(I99&lt;=IFERROR(VLOOKUP(A99,'Productos base'!$A$7:$H$206,6,FALSE),0)+3,"Revisar","Sano")))</f>
        <v/>
      </c>
      <c r="Q99" s="33"/>
    </row>
    <row r="100" spans="1:17" ht="14.4" customHeight="1">
      <c r="A100" s="33"/>
      <c r="B100" s="33" t="str">
        <f>IF(A100="","",IFERROR(VLOOKUP(A100,'Productos base'!$A$7:$H$206,2,FALSE),""))</f>
        <v/>
      </c>
      <c r="C100" s="40"/>
      <c r="D100" s="40"/>
      <c r="E100" s="40"/>
      <c r="F100" s="40" t="str">
        <f t="shared" si="12"/>
        <v/>
      </c>
      <c r="G100" s="40" t="str">
        <f t="shared" si="13"/>
        <v/>
      </c>
      <c r="H100" s="40" t="str">
        <f>IF(A100="","",C100*IFERROR(VLOOKUP(A100,'Productos base'!$A$7:$H$206,6,FALSE),0)+IFERROR(VLOOKUP(A100,'Productos base'!$A$7:$H$206,7,FALSE),0))</f>
        <v/>
      </c>
      <c r="I100" s="40" t="str">
        <f t="shared" si="14"/>
        <v/>
      </c>
      <c r="J100" s="41" t="str">
        <f t="shared" si="15"/>
        <v/>
      </c>
      <c r="K100" s="40" t="str">
        <f>IF(A100="","",MAX(0,G100+IFERROR(VLOOKUP(A100,'Productos base'!$A$7:$H$206,7,FALSE),0)-F100))</f>
        <v/>
      </c>
      <c r="L100" s="40"/>
      <c r="M100" s="34" t="str">
        <f>IF(A100="","",IFERROR(VLOOKUP(A100,'Productos base'!$A$7:$H$206,5,FALSE),0))</f>
        <v/>
      </c>
      <c r="N100" s="34" t="str">
        <f t="shared" si="16"/>
        <v/>
      </c>
      <c r="O100" s="34" t="str">
        <f t="shared" si="17"/>
        <v/>
      </c>
      <c r="P100" s="33" t="str">
        <f>IF(A100="","",IF(F100&lt;=H100,"Urgente",IF(I100&lt;=IFERROR(VLOOKUP(A100,'Productos base'!$A$7:$H$206,6,FALSE),0)+3,"Revisar","Sano")))</f>
        <v/>
      </c>
      <c r="Q100" s="33"/>
    </row>
    <row r="101" spans="1:17" ht="14.4" customHeight="1">
      <c r="A101" s="33"/>
      <c r="B101" s="33" t="str">
        <f>IF(A101="","",IFERROR(VLOOKUP(A101,'Productos base'!$A$7:$H$206,2,FALSE),""))</f>
        <v/>
      </c>
      <c r="C101" s="40"/>
      <c r="D101" s="40"/>
      <c r="E101" s="40"/>
      <c r="F101" s="40" t="str">
        <f t="shared" si="12"/>
        <v/>
      </c>
      <c r="G101" s="40" t="str">
        <f t="shared" si="13"/>
        <v/>
      </c>
      <c r="H101" s="40" t="str">
        <f>IF(A101="","",C101*IFERROR(VLOOKUP(A101,'Productos base'!$A$7:$H$206,6,FALSE),0)+IFERROR(VLOOKUP(A101,'Productos base'!$A$7:$H$206,7,FALSE),0))</f>
        <v/>
      </c>
      <c r="I101" s="40" t="str">
        <f t="shared" si="14"/>
        <v/>
      </c>
      <c r="J101" s="41" t="str">
        <f t="shared" si="15"/>
        <v/>
      </c>
      <c r="K101" s="40" t="str">
        <f>IF(A101="","",MAX(0,G101+IFERROR(VLOOKUP(A101,'Productos base'!$A$7:$H$206,7,FALSE),0)-F101))</f>
        <v/>
      </c>
      <c r="L101" s="40"/>
      <c r="M101" s="34" t="str">
        <f>IF(A101="","",IFERROR(VLOOKUP(A101,'Productos base'!$A$7:$H$206,5,FALSE),0))</f>
        <v/>
      </c>
      <c r="N101" s="34" t="str">
        <f t="shared" si="16"/>
        <v/>
      </c>
      <c r="O101" s="34" t="str">
        <f t="shared" si="17"/>
        <v/>
      </c>
      <c r="P101" s="33" t="str">
        <f>IF(A101="","",IF(F101&lt;=H101,"Urgente",IF(I101&lt;=IFERROR(VLOOKUP(A101,'Productos base'!$A$7:$H$206,6,FALSE),0)+3,"Revisar","Sano")))</f>
        <v/>
      </c>
      <c r="Q101" s="33"/>
    </row>
    <row r="102" spans="1:17" ht="14.4" customHeight="1">
      <c r="A102" s="33"/>
      <c r="B102" s="33" t="str">
        <f>IF(A102="","",IFERROR(VLOOKUP(A102,'Productos base'!$A$7:$H$206,2,FALSE),""))</f>
        <v/>
      </c>
      <c r="C102" s="40"/>
      <c r="D102" s="40"/>
      <c r="E102" s="40"/>
      <c r="F102" s="40" t="str">
        <f t="shared" si="12"/>
        <v/>
      </c>
      <c r="G102" s="40" t="str">
        <f t="shared" si="13"/>
        <v/>
      </c>
      <c r="H102" s="40" t="str">
        <f>IF(A102="","",C102*IFERROR(VLOOKUP(A102,'Productos base'!$A$7:$H$206,6,FALSE),0)+IFERROR(VLOOKUP(A102,'Productos base'!$A$7:$H$206,7,FALSE),0))</f>
        <v/>
      </c>
      <c r="I102" s="40" t="str">
        <f t="shared" si="14"/>
        <v/>
      </c>
      <c r="J102" s="41" t="str">
        <f t="shared" si="15"/>
        <v/>
      </c>
      <c r="K102" s="40" t="str">
        <f>IF(A102="","",MAX(0,G102+IFERROR(VLOOKUP(A102,'Productos base'!$A$7:$H$206,7,FALSE),0)-F102))</f>
        <v/>
      </c>
      <c r="L102" s="40"/>
      <c r="M102" s="34" t="str">
        <f>IF(A102="","",IFERROR(VLOOKUP(A102,'Productos base'!$A$7:$H$206,5,FALSE),0))</f>
        <v/>
      </c>
      <c r="N102" s="34" t="str">
        <f t="shared" si="16"/>
        <v/>
      </c>
      <c r="O102" s="34" t="str">
        <f t="shared" si="17"/>
        <v/>
      </c>
      <c r="P102" s="33" t="str">
        <f>IF(A102="","",IF(F102&lt;=H102,"Urgente",IF(I102&lt;=IFERROR(VLOOKUP(A102,'Productos base'!$A$7:$H$206,6,FALSE),0)+3,"Revisar","Sano")))</f>
        <v/>
      </c>
      <c r="Q102" s="33"/>
    </row>
    <row r="103" spans="1:17" ht="14.4" customHeight="1">
      <c r="A103" s="33"/>
      <c r="B103" s="33" t="str">
        <f>IF(A103="","",IFERROR(VLOOKUP(A103,'Productos base'!$A$7:$H$206,2,FALSE),""))</f>
        <v/>
      </c>
      <c r="C103" s="40"/>
      <c r="D103" s="40"/>
      <c r="E103" s="40"/>
      <c r="F103" s="40" t="str">
        <f t="shared" si="12"/>
        <v/>
      </c>
      <c r="G103" s="40" t="str">
        <f t="shared" si="13"/>
        <v/>
      </c>
      <c r="H103" s="40" t="str">
        <f>IF(A103="","",C103*IFERROR(VLOOKUP(A103,'Productos base'!$A$7:$H$206,6,FALSE),0)+IFERROR(VLOOKUP(A103,'Productos base'!$A$7:$H$206,7,FALSE),0))</f>
        <v/>
      </c>
      <c r="I103" s="40" t="str">
        <f t="shared" si="14"/>
        <v/>
      </c>
      <c r="J103" s="41" t="str">
        <f t="shared" si="15"/>
        <v/>
      </c>
      <c r="K103" s="40" t="str">
        <f>IF(A103="","",MAX(0,G103+IFERROR(VLOOKUP(A103,'Productos base'!$A$7:$H$206,7,FALSE),0)-F103))</f>
        <v/>
      </c>
      <c r="L103" s="40"/>
      <c r="M103" s="34" t="str">
        <f>IF(A103="","",IFERROR(VLOOKUP(A103,'Productos base'!$A$7:$H$206,5,FALSE),0))</f>
        <v/>
      </c>
      <c r="N103" s="34" t="str">
        <f t="shared" si="16"/>
        <v/>
      </c>
      <c r="O103" s="34" t="str">
        <f t="shared" si="17"/>
        <v/>
      </c>
      <c r="P103" s="33" t="str">
        <f>IF(A103="","",IF(F103&lt;=H103,"Urgente",IF(I103&lt;=IFERROR(VLOOKUP(A103,'Productos base'!$A$7:$H$206,6,FALSE),0)+3,"Revisar","Sano")))</f>
        <v/>
      </c>
      <c r="Q103" s="33"/>
    </row>
    <row r="104" spans="1:17" ht="14.4" customHeight="1">
      <c r="A104" s="33"/>
      <c r="B104" s="33" t="str">
        <f>IF(A104="","",IFERROR(VLOOKUP(A104,'Productos base'!$A$7:$H$206,2,FALSE),""))</f>
        <v/>
      </c>
      <c r="C104" s="40"/>
      <c r="D104" s="40"/>
      <c r="E104" s="40"/>
      <c r="F104" s="40" t="str">
        <f t="shared" ref="F104:F135" si="18">IF(A104="","",MAX(0,D104-E104))</f>
        <v/>
      </c>
      <c r="G104" s="40" t="str">
        <f t="shared" ref="G104:G135" si="19">IF(A104="","",C104*$B$4)</f>
        <v/>
      </c>
      <c r="H104" s="40" t="str">
        <f>IF(A104="","",C104*IFERROR(VLOOKUP(A104,'Productos base'!$A$7:$H$206,6,FALSE),0)+IFERROR(VLOOKUP(A104,'Productos base'!$A$7:$H$206,7,FALSE),0))</f>
        <v/>
      </c>
      <c r="I104" s="40" t="str">
        <f t="shared" ref="I104:I135" si="20">IF(A104="","",IF(C104&lt;=0,"",F104/C104))</f>
        <v/>
      </c>
      <c r="J104" s="41" t="str">
        <f t="shared" ref="J104:J135" si="21">IF(A104="","",IF(C104&lt;=0,"",IF(F104&lt;=H104,$B$3,$B$3+ROUNDUP((F104-H104)/C104,0))))</f>
        <v/>
      </c>
      <c r="K104" s="40" t="str">
        <f>IF(A104="","",MAX(0,G104+IFERROR(VLOOKUP(A104,'Productos base'!$A$7:$H$206,7,FALSE),0)-F104))</f>
        <v/>
      </c>
      <c r="L104" s="40"/>
      <c r="M104" s="34" t="str">
        <f>IF(A104="","",IFERROR(VLOOKUP(A104,'Productos base'!$A$7:$H$206,5,FALSE),0))</f>
        <v/>
      </c>
      <c r="N104" s="34" t="str">
        <f t="shared" ref="N104:N135" si="22">IF(A104="","",K104*M104)</f>
        <v/>
      </c>
      <c r="O104" s="34" t="str">
        <f t="shared" ref="O104:O135" si="23">IF(A104="","",IF(L104="","",L104*M104))</f>
        <v/>
      </c>
      <c r="P104" s="33" t="str">
        <f>IF(A104="","",IF(F104&lt;=H104,"Urgente",IF(I104&lt;=IFERROR(VLOOKUP(A104,'Productos base'!$A$7:$H$206,6,FALSE),0)+3,"Revisar","Sano")))</f>
        <v/>
      </c>
      <c r="Q104" s="33"/>
    </row>
    <row r="105" spans="1:17" ht="14.4" customHeight="1">
      <c r="A105" s="33"/>
      <c r="B105" s="33" t="str">
        <f>IF(A105="","",IFERROR(VLOOKUP(A105,'Productos base'!$A$7:$H$206,2,FALSE),""))</f>
        <v/>
      </c>
      <c r="C105" s="40"/>
      <c r="D105" s="40"/>
      <c r="E105" s="40"/>
      <c r="F105" s="40" t="str">
        <f t="shared" si="18"/>
        <v/>
      </c>
      <c r="G105" s="40" t="str">
        <f t="shared" si="19"/>
        <v/>
      </c>
      <c r="H105" s="40" t="str">
        <f>IF(A105="","",C105*IFERROR(VLOOKUP(A105,'Productos base'!$A$7:$H$206,6,FALSE),0)+IFERROR(VLOOKUP(A105,'Productos base'!$A$7:$H$206,7,FALSE),0))</f>
        <v/>
      </c>
      <c r="I105" s="40" t="str">
        <f t="shared" si="20"/>
        <v/>
      </c>
      <c r="J105" s="41" t="str">
        <f t="shared" si="21"/>
        <v/>
      </c>
      <c r="K105" s="40" t="str">
        <f>IF(A105="","",MAX(0,G105+IFERROR(VLOOKUP(A105,'Productos base'!$A$7:$H$206,7,FALSE),0)-F105))</f>
        <v/>
      </c>
      <c r="L105" s="40"/>
      <c r="M105" s="34" t="str">
        <f>IF(A105="","",IFERROR(VLOOKUP(A105,'Productos base'!$A$7:$H$206,5,FALSE),0))</f>
        <v/>
      </c>
      <c r="N105" s="34" t="str">
        <f t="shared" si="22"/>
        <v/>
      </c>
      <c r="O105" s="34" t="str">
        <f t="shared" si="23"/>
        <v/>
      </c>
      <c r="P105" s="33" t="str">
        <f>IF(A105="","",IF(F105&lt;=H105,"Urgente",IF(I105&lt;=IFERROR(VLOOKUP(A105,'Productos base'!$A$7:$H$206,6,FALSE),0)+3,"Revisar","Sano")))</f>
        <v/>
      </c>
      <c r="Q105" s="33"/>
    </row>
    <row r="106" spans="1:17" ht="14.4" customHeight="1">
      <c r="A106" s="33"/>
      <c r="B106" s="33" t="str">
        <f>IF(A106="","",IFERROR(VLOOKUP(A106,'Productos base'!$A$7:$H$206,2,FALSE),""))</f>
        <v/>
      </c>
      <c r="C106" s="40"/>
      <c r="D106" s="40"/>
      <c r="E106" s="40"/>
      <c r="F106" s="40" t="str">
        <f t="shared" si="18"/>
        <v/>
      </c>
      <c r="G106" s="40" t="str">
        <f t="shared" si="19"/>
        <v/>
      </c>
      <c r="H106" s="40" t="str">
        <f>IF(A106="","",C106*IFERROR(VLOOKUP(A106,'Productos base'!$A$7:$H$206,6,FALSE),0)+IFERROR(VLOOKUP(A106,'Productos base'!$A$7:$H$206,7,FALSE),0))</f>
        <v/>
      </c>
      <c r="I106" s="40" t="str">
        <f t="shared" si="20"/>
        <v/>
      </c>
      <c r="J106" s="41" t="str">
        <f t="shared" si="21"/>
        <v/>
      </c>
      <c r="K106" s="40" t="str">
        <f>IF(A106="","",MAX(0,G106+IFERROR(VLOOKUP(A106,'Productos base'!$A$7:$H$206,7,FALSE),0)-F106))</f>
        <v/>
      </c>
      <c r="L106" s="40"/>
      <c r="M106" s="34" t="str">
        <f>IF(A106="","",IFERROR(VLOOKUP(A106,'Productos base'!$A$7:$H$206,5,FALSE),0))</f>
        <v/>
      </c>
      <c r="N106" s="34" t="str">
        <f t="shared" si="22"/>
        <v/>
      </c>
      <c r="O106" s="34" t="str">
        <f t="shared" si="23"/>
        <v/>
      </c>
      <c r="P106" s="33" t="str">
        <f>IF(A106="","",IF(F106&lt;=H106,"Urgente",IF(I106&lt;=IFERROR(VLOOKUP(A106,'Productos base'!$A$7:$H$206,6,FALSE),0)+3,"Revisar","Sano")))</f>
        <v/>
      </c>
      <c r="Q106" s="33"/>
    </row>
    <row r="107" spans="1:17" ht="14.4" customHeight="1">
      <c r="A107" s="33"/>
      <c r="B107" s="33" t="str">
        <f>IF(A107="","",IFERROR(VLOOKUP(A107,'Productos base'!$A$7:$H$206,2,FALSE),""))</f>
        <v/>
      </c>
      <c r="C107" s="40"/>
      <c r="D107" s="40"/>
      <c r="E107" s="40"/>
      <c r="F107" s="40" t="str">
        <f t="shared" si="18"/>
        <v/>
      </c>
      <c r="G107" s="40" t="str">
        <f t="shared" si="19"/>
        <v/>
      </c>
      <c r="H107" s="40" t="str">
        <f>IF(A107="","",C107*IFERROR(VLOOKUP(A107,'Productos base'!$A$7:$H$206,6,FALSE),0)+IFERROR(VLOOKUP(A107,'Productos base'!$A$7:$H$206,7,FALSE),0))</f>
        <v/>
      </c>
      <c r="I107" s="40" t="str">
        <f t="shared" si="20"/>
        <v/>
      </c>
      <c r="J107" s="41" t="str">
        <f t="shared" si="21"/>
        <v/>
      </c>
      <c r="K107" s="40" t="str">
        <f>IF(A107="","",MAX(0,G107+IFERROR(VLOOKUP(A107,'Productos base'!$A$7:$H$206,7,FALSE),0)-F107))</f>
        <v/>
      </c>
      <c r="L107" s="40"/>
      <c r="M107" s="34" t="str">
        <f>IF(A107="","",IFERROR(VLOOKUP(A107,'Productos base'!$A$7:$H$206,5,FALSE),0))</f>
        <v/>
      </c>
      <c r="N107" s="34" t="str">
        <f t="shared" si="22"/>
        <v/>
      </c>
      <c r="O107" s="34" t="str">
        <f t="shared" si="23"/>
        <v/>
      </c>
      <c r="P107" s="33" t="str">
        <f>IF(A107="","",IF(F107&lt;=H107,"Urgente",IF(I107&lt;=IFERROR(VLOOKUP(A107,'Productos base'!$A$7:$H$206,6,FALSE),0)+3,"Revisar","Sano")))</f>
        <v/>
      </c>
      <c r="Q107" s="33"/>
    </row>
    <row r="108" spans="1:17" ht="14.4" customHeight="1">
      <c r="A108" s="33"/>
      <c r="B108" s="33" t="str">
        <f>IF(A108="","",IFERROR(VLOOKUP(A108,'Productos base'!$A$7:$H$206,2,FALSE),""))</f>
        <v/>
      </c>
      <c r="C108" s="40"/>
      <c r="D108" s="40"/>
      <c r="E108" s="40"/>
      <c r="F108" s="40" t="str">
        <f t="shared" si="18"/>
        <v/>
      </c>
      <c r="G108" s="40" t="str">
        <f t="shared" si="19"/>
        <v/>
      </c>
      <c r="H108" s="40" t="str">
        <f>IF(A108="","",C108*IFERROR(VLOOKUP(A108,'Productos base'!$A$7:$H$206,6,FALSE),0)+IFERROR(VLOOKUP(A108,'Productos base'!$A$7:$H$206,7,FALSE),0))</f>
        <v/>
      </c>
      <c r="I108" s="40" t="str">
        <f t="shared" si="20"/>
        <v/>
      </c>
      <c r="J108" s="41" t="str">
        <f t="shared" si="21"/>
        <v/>
      </c>
      <c r="K108" s="40" t="str">
        <f>IF(A108="","",MAX(0,G108+IFERROR(VLOOKUP(A108,'Productos base'!$A$7:$H$206,7,FALSE),0)-F108))</f>
        <v/>
      </c>
      <c r="L108" s="40"/>
      <c r="M108" s="34" t="str">
        <f>IF(A108="","",IFERROR(VLOOKUP(A108,'Productos base'!$A$7:$H$206,5,FALSE),0))</f>
        <v/>
      </c>
      <c r="N108" s="34" t="str">
        <f t="shared" si="22"/>
        <v/>
      </c>
      <c r="O108" s="34" t="str">
        <f t="shared" si="23"/>
        <v/>
      </c>
      <c r="P108" s="33" t="str">
        <f>IF(A108="","",IF(F108&lt;=H108,"Urgente",IF(I108&lt;=IFERROR(VLOOKUP(A108,'Productos base'!$A$7:$H$206,6,FALSE),0)+3,"Revisar","Sano")))</f>
        <v/>
      </c>
      <c r="Q108" s="33"/>
    </row>
    <row r="109" spans="1:17" ht="14.4" customHeight="1">
      <c r="A109" s="33"/>
      <c r="B109" s="33" t="str">
        <f>IF(A109="","",IFERROR(VLOOKUP(A109,'Productos base'!$A$7:$H$206,2,FALSE),""))</f>
        <v/>
      </c>
      <c r="C109" s="40"/>
      <c r="D109" s="40"/>
      <c r="E109" s="40"/>
      <c r="F109" s="40" t="str">
        <f t="shared" si="18"/>
        <v/>
      </c>
      <c r="G109" s="40" t="str">
        <f t="shared" si="19"/>
        <v/>
      </c>
      <c r="H109" s="40" t="str">
        <f>IF(A109="","",C109*IFERROR(VLOOKUP(A109,'Productos base'!$A$7:$H$206,6,FALSE),0)+IFERROR(VLOOKUP(A109,'Productos base'!$A$7:$H$206,7,FALSE),0))</f>
        <v/>
      </c>
      <c r="I109" s="40" t="str">
        <f t="shared" si="20"/>
        <v/>
      </c>
      <c r="J109" s="41" t="str">
        <f t="shared" si="21"/>
        <v/>
      </c>
      <c r="K109" s="40" t="str">
        <f>IF(A109="","",MAX(0,G109+IFERROR(VLOOKUP(A109,'Productos base'!$A$7:$H$206,7,FALSE),0)-F109))</f>
        <v/>
      </c>
      <c r="L109" s="40"/>
      <c r="M109" s="34" t="str">
        <f>IF(A109="","",IFERROR(VLOOKUP(A109,'Productos base'!$A$7:$H$206,5,FALSE),0))</f>
        <v/>
      </c>
      <c r="N109" s="34" t="str">
        <f t="shared" si="22"/>
        <v/>
      </c>
      <c r="O109" s="34" t="str">
        <f t="shared" si="23"/>
        <v/>
      </c>
      <c r="P109" s="33" t="str">
        <f>IF(A109="","",IF(F109&lt;=H109,"Urgente",IF(I109&lt;=IFERROR(VLOOKUP(A109,'Productos base'!$A$7:$H$206,6,FALSE),0)+3,"Revisar","Sano")))</f>
        <v/>
      </c>
      <c r="Q109" s="33"/>
    </row>
    <row r="110" spans="1:17" ht="14.4" customHeight="1">
      <c r="A110" s="33"/>
      <c r="B110" s="33" t="str">
        <f>IF(A110="","",IFERROR(VLOOKUP(A110,'Productos base'!$A$7:$H$206,2,FALSE),""))</f>
        <v/>
      </c>
      <c r="C110" s="40"/>
      <c r="D110" s="40"/>
      <c r="E110" s="40"/>
      <c r="F110" s="40" t="str">
        <f t="shared" si="18"/>
        <v/>
      </c>
      <c r="G110" s="40" t="str">
        <f t="shared" si="19"/>
        <v/>
      </c>
      <c r="H110" s="40" t="str">
        <f>IF(A110="","",C110*IFERROR(VLOOKUP(A110,'Productos base'!$A$7:$H$206,6,FALSE),0)+IFERROR(VLOOKUP(A110,'Productos base'!$A$7:$H$206,7,FALSE),0))</f>
        <v/>
      </c>
      <c r="I110" s="40" t="str">
        <f t="shared" si="20"/>
        <v/>
      </c>
      <c r="J110" s="41" t="str">
        <f t="shared" si="21"/>
        <v/>
      </c>
      <c r="K110" s="40" t="str">
        <f>IF(A110="","",MAX(0,G110+IFERROR(VLOOKUP(A110,'Productos base'!$A$7:$H$206,7,FALSE),0)-F110))</f>
        <v/>
      </c>
      <c r="L110" s="40"/>
      <c r="M110" s="34" t="str">
        <f>IF(A110="","",IFERROR(VLOOKUP(A110,'Productos base'!$A$7:$H$206,5,FALSE),0))</f>
        <v/>
      </c>
      <c r="N110" s="34" t="str">
        <f t="shared" si="22"/>
        <v/>
      </c>
      <c r="O110" s="34" t="str">
        <f t="shared" si="23"/>
        <v/>
      </c>
      <c r="P110" s="33" t="str">
        <f>IF(A110="","",IF(F110&lt;=H110,"Urgente",IF(I110&lt;=IFERROR(VLOOKUP(A110,'Productos base'!$A$7:$H$206,6,FALSE),0)+3,"Revisar","Sano")))</f>
        <v/>
      </c>
      <c r="Q110" s="33"/>
    </row>
    <row r="111" spans="1:17" ht="14.4" customHeight="1">
      <c r="A111" s="33"/>
      <c r="B111" s="33" t="str">
        <f>IF(A111="","",IFERROR(VLOOKUP(A111,'Productos base'!$A$7:$H$206,2,FALSE),""))</f>
        <v/>
      </c>
      <c r="C111" s="40"/>
      <c r="D111" s="40"/>
      <c r="E111" s="40"/>
      <c r="F111" s="40" t="str">
        <f t="shared" si="18"/>
        <v/>
      </c>
      <c r="G111" s="40" t="str">
        <f t="shared" si="19"/>
        <v/>
      </c>
      <c r="H111" s="40" t="str">
        <f>IF(A111="","",C111*IFERROR(VLOOKUP(A111,'Productos base'!$A$7:$H$206,6,FALSE),0)+IFERROR(VLOOKUP(A111,'Productos base'!$A$7:$H$206,7,FALSE),0))</f>
        <v/>
      </c>
      <c r="I111" s="40" t="str">
        <f t="shared" si="20"/>
        <v/>
      </c>
      <c r="J111" s="41" t="str">
        <f t="shared" si="21"/>
        <v/>
      </c>
      <c r="K111" s="40" t="str">
        <f>IF(A111="","",MAX(0,G111+IFERROR(VLOOKUP(A111,'Productos base'!$A$7:$H$206,7,FALSE),0)-F111))</f>
        <v/>
      </c>
      <c r="L111" s="40"/>
      <c r="M111" s="34" t="str">
        <f>IF(A111="","",IFERROR(VLOOKUP(A111,'Productos base'!$A$7:$H$206,5,FALSE),0))</f>
        <v/>
      </c>
      <c r="N111" s="34" t="str">
        <f t="shared" si="22"/>
        <v/>
      </c>
      <c r="O111" s="34" t="str">
        <f t="shared" si="23"/>
        <v/>
      </c>
      <c r="P111" s="33" t="str">
        <f>IF(A111="","",IF(F111&lt;=H111,"Urgente",IF(I111&lt;=IFERROR(VLOOKUP(A111,'Productos base'!$A$7:$H$206,6,FALSE),0)+3,"Revisar","Sano")))</f>
        <v/>
      </c>
      <c r="Q111" s="33"/>
    </row>
    <row r="112" spans="1:17" ht="14.4" customHeight="1">
      <c r="A112" s="33"/>
      <c r="B112" s="33" t="str">
        <f>IF(A112="","",IFERROR(VLOOKUP(A112,'Productos base'!$A$7:$H$206,2,FALSE),""))</f>
        <v/>
      </c>
      <c r="C112" s="40"/>
      <c r="D112" s="40"/>
      <c r="E112" s="40"/>
      <c r="F112" s="40" t="str">
        <f t="shared" si="18"/>
        <v/>
      </c>
      <c r="G112" s="40" t="str">
        <f t="shared" si="19"/>
        <v/>
      </c>
      <c r="H112" s="40" t="str">
        <f>IF(A112="","",C112*IFERROR(VLOOKUP(A112,'Productos base'!$A$7:$H$206,6,FALSE),0)+IFERROR(VLOOKUP(A112,'Productos base'!$A$7:$H$206,7,FALSE),0))</f>
        <v/>
      </c>
      <c r="I112" s="40" t="str">
        <f t="shared" si="20"/>
        <v/>
      </c>
      <c r="J112" s="41" t="str">
        <f t="shared" si="21"/>
        <v/>
      </c>
      <c r="K112" s="40" t="str">
        <f>IF(A112="","",MAX(0,G112+IFERROR(VLOOKUP(A112,'Productos base'!$A$7:$H$206,7,FALSE),0)-F112))</f>
        <v/>
      </c>
      <c r="L112" s="40"/>
      <c r="M112" s="34" t="str">
        <f>IF(A112="","",IFERROR(VLOOKUP(A112,'Productos base'!$A$7:$H$206,5,FALSE),0))</f>
        <v/>
      </c>
      <c r="N112" s="34" t="str">
        <f t="shared" si="22"/>
        <v/>
      </c>
      <c r="O112" s="34" t="str">
        <f t="shared" si="23"/>
        <v/>
      </c>
      <c r="P112" s="33" t="str">
        <f>IF(A112="","",IF(F112&lt;=H112,"Urgente",IF(I112&lt;=IFERROR(VLOOKUP(A112,'Productos base'!$A$7:$H$206,6,FALSE),0)+3,"Revisar","Sano")))</f>
        <v/>
      </c>
      <c r="Q112" s="33"/>
    </row>
    <row r="113" spans="1:17" ht="14.4" customHeight="1">
      <c r="A113" s="33"/>
      <c r="B113" s="33" t="str">
        <f>IF(A113="","",IFERROR(VLOOKUP(A113,'Productos base'!$A$7:$H$206,2,FALSE),""))</f>
        <v/>
      </c>
      <c r="C113" s="40"/>
      <c r="D113" s="40"/>
      <c r="E113" s="40"/>
      <c r="F113" s="40" t="str">
        <f t="shared" si="18"/>
        <v/>
      </c>
      <c r="G113" s="40" t="str">
        <f t="shared" si="19"/>
        <v/>
      </c>
      <c r="H113" s="40" t="str">
        <f>IF(A113="","",C113*IFERROR(VLOOKUP(A113,'Productos base'!$A$7:$H$206,6,FALSE),0)+IFERROR(VLOOKUP(A113,'Productos base'!$A$7:$H$206,7,FALSE),0))</f>
        <v/>
      </c>
      <c r="I113" s="40" t="str">
        <f t="shared" si="20"/>
        <v/>
      </c>
      <c r="J113" s="41" t="str">
        <f t="shared" si="21"/>
        <v/>
      </c>
      <c r="K113" s="40" t="str">
        <f>IF(A113="","",MAX(0,G113+IFERROR(VLOOKUP(A113,'Productos base'!$A$7:$H$206,7,FALSE),0)-F113))</f>
        <v/>
      </c>
      <c r="L113" s="40"/>
      <c r="M113" s="34" t="str">
        <f>IF(A113="","",IFERROR(VLOOKUP(A113,'Productos base'!$A$7:$H$206,5,FALSE),0))</f>
        <v/>
      </c>
      <c r="N113" s="34" t="str">
        <f t="shared" si="22"/>
        <v/>
      </c>
      <c r="O113" s="34" t="str">
        <f t="shared" si="23"/>
        <v/>
      </c>
      <c r="P113" s="33" t="str">
        <f>IF(A113="","",IF(F113&lt;=H113,"Urgente",IF(I113&lt;=IFERROR(VLOOKUP(A113,'Productos base'!$A$7:$H$206,6,FALSE),0)+3,"Revisar","Sano")))</f>
        <v/>
      </c>
      <c r="Q113" s="33"/>
    </row>
    <row r="114" spans="1:17" ht="14.4" customHeight="1">
      <c r="A114" s="33"/>
      <c r="B114" s="33" t="str">
        <f>IF(A114="","",IFERROR(VLOOKUP(A114,'Productos base'!$A$7:$H$206,2,FALSE),""))</f>
        <v/>
      </c>
      <c r="C114" s="40"/>
      <c r="D114" s="40"/>
      <c r="E114" s="40"/>
      <c r="F114" s="40" t="str">
        <f t="shared" si="18"/>
        <v/>
      </c>
      <c r="G114" s="40" t="str">
        <f t="shared" si="19"/>
        <v/>
      </c>
      <c r="H114" s="40" t="str">
        <f>IF(A114="","",C114*IFERROR(VLOOKUP(A114,'Productos base'!$A$7:$H$206,6,FALSE),0)+IFERROR(VLOOKUP(A114,'Productos base'!$A$7:$H$206,7,FALSE),0))</f>
        <v/>
      </c>
      <c r="I114" s="40" t="str">
        <f t="shared" si="20"/>
        <v/>
      </c>
      <c r="J114" s="41" t="str">
        <f t="shared" si="21"/>
        <v/>
      </c>
      <c r="K114" s="40" t="str">
        <f>IF(A114="","",MAX(0,G114+IFERROR(VLOOKUP(A114,'Productos base'!$A$7:$H$206,7,FALSE),0)-F114))</f>
        <v/>
      </c>
      <c r="L114" s="40"/>
      <c r="M114" s="34" t="str">
        <f>IF(A114="","",IFERROR(VLOOKUP(A114,'Productos base'!$A$7:$H$206,5,FALSE),0))</f>
        <v/>
      </c>
      <c r="N114" s="34" t="str">
        <f t="shared" si="22"/>
        <v/>
      </c>
      <c r="O114" s="34" t="str">
        <f t="shared" si="23"/>
        <v/>
      </c>
      <c r="P114" s="33" t="str">
        <f>IF(A114="","",IF(F114&lt;=H114,"Urgente",IF(I114&lt;=IFERROR(VLOOKUP(A114,'Productos base'!$A$7:$H$206,6,FALSE),0)+3,"Revisar","Sano")))</f>
        <v/>
      </c>
      <c r="Q114" s="33"/>
    </row>
    <row r="115" spans="1:17" ht="14.4" customHeight="1">
      <c r="A115" s="33"/>
      <c r="B115" s="33" t="str">
        <f>IF(A115="","",IFERROR(VLOOKUP(A115,'Productos base'!$A$7:$H$206,2,FALSE),""))</f>
        <v/>
      </c>
      <c r="C115" s="40"/>
      <c r="D115" s="40"/>
      <c r="E115" s="40"/>
      <c r="F115" s="40" t="str">
        <f t="shared" si="18"/>
        <v/>
      </c>
      <c r="G115" s="40" t="str">
        <f t="shared" si="19"/>
        <v/>
      </c>
      <c r="H115" s="40" t="str">
        <f>IF(A115="","",C115*IFERROR(VLOOKUP(A115,'Productos base'!$A$7:$H$206,6,FALSE),0)+IFERROR(VLOOKUP(A115,'Productos base'!$A$7:$H$206,7,FALSE),0))</f>
        <v/>
      </c>
      <c r="I115" s="40" t="str">
        <f t="shared" si="20"/>
        <v/>
      </c>
      <c r="J115" s="41" t="str">
        <f t="shared" si="21"/>
        <v/>
      </c>
      <c r="K115" s="40" t="str">
        <f>IF(A115="","",MAX(0,G115+IFERROR(VLOOKUP(A115,'Productos base'!$A$7:$H$206,7,FALSE),0)-F115))</f>
        <v/>
      </c>
      <c r="L115" s="40"/>
      <c r="M115" s="34" t="str">
        <f>IF(A115="","",IFERROR(VLOOKUP(A115,'Productos base'!$A$7:$H$206,5,FALSE),0))</f>
        <v/>
      </c>
      <c r="N115" s="34" t="str">
        <f t="shared" si="22"/>
        <v/>
      </c>
      <c r="O115" s="34" t="str">
        <f t="shared" si="23"/>
        <v/>
      </c>
      <c r="P115" s="33" t="str">
        <f>IF(A115="","",IF(F115&lt;=H115,"Urgente",IF(I115&lt;=IFERROR(VLOOKUP(A115,'Productos base'!$A$7:$H$206,6,FALSE),0)+3,"Revisar","Sano")))</f>
        <v/>
      </c>
      <c r="Q115" s="33"/>
    </row>
    <row r="116" spans="1:17" ht="14.4" customHeight="1">
      <c r="A116" s="33"/>
      <c r="B116" s="33" t="str">
        <f>IF(A116="","",IFERROR(VLOOKUP(A116,'Productos base'!$A$7:$H$206,2,FALSE),""))</f>
        <v/>
      </c>
      <c r="C116" s="40"/>
      <c r="D116" s="40"/>
      <c r="E116" s="40"/>
      <c r="F116" s="40" t="str">
        <f t="shared" si="18"/>
        <v/>
      </c>
      <c r="G116" s="40" t="str">
        <f t="shared" si="19"/>
        <v/>
      </c>
      <c r="H116" s="40" t="str">
        <f>IF(A116="","",C116*IFERROR(VLOOKUP(A116,'Productos base'!$A$7:$H$206,6,FALSE),0)+IFERROR(VLOOKUP(A116,'Productos base'!$A$7:$H$206,7,FALSE),0))</f>
        <v/>
      </c>
      <c r="I116" s="40" t="str">
        <f t="shared" si="20"/>
        <v/>
      </c>
      <c r="J116" s="41" t="str">
        <f t="shared" si="21"/>
        <v/>
      </c>
      <c r="K116" s="40" t="str">
        <f>IF(A116="","",MAX(0,G116+IFERROR(VLOOKUP(A116,'Productos base'!$A$7:$H$206,7,FALSE),0)-F116))</f>
        <v/>
      </c>
      <c r="L116" s="40"/>
      <c r="M116" s="34" t="str">
        <f>IF(A116="","",IFERROR(VLOOKUP(A116,'Productos base'!$A$7:$H$206,5,FALSE),0))</f>
        <v/>
      </c>
      <c r="N116" s="34" t="str">
        <f t="shared" si="22"/>
        <v/>
      </c>
      <c r="O116" s="34" t="str">
        <f t="shared" si="23"/>
        <v/>
      </c>
      <c r="P116" s="33" t="str">
        <f>IF(A116="","",IF(F116&lt;=H116,"Urgente",IF(I116&lt;=IFERROR(VLOOKUP(A116,'Productos base'!$A$7:$H$206,6,FALSE),0)+3,"Revisar","Sano")))</f>
        <v/>
      </c>
      <c r="Q116" s="33"/>
    </row>
    <row r="117" spans="1:17" ht="14.4" customHeight="1">
      <c r="A117" s="33"/>
      <c r="B117" s="33" t="str">
        <f>IF(A117="","",IFERROR(VLOOKUP(A117,'Productos base'!$A$7:$H$206,2,FALSE),""))</f>
        <v/>
      </c>
      <c r="C117" s="40"/>
      <c r="D117" s="40"/>
      <c r="E117" s="40"/>
      <c r="F117" s="40" t="str">
        <f t="shared" si="18"/>
        <v/>
      </c>
      <c r="G117" s="40" t="str">
        <f t="shared" si="19"/>
        <v/>
      </c>
      <c r="H117" s="40" t="str">
        <f>IF(A117="","",C117*IFERROR(VLOOKUP(A117,'Productos base'!$A$7:$H$206,6,FALSE),0)+IFERROR(VLOOKUP(A117,'Productos base'!$A$7:$H$206,7,FALSE),0))</f>
        <v/>
      </c>
      <c r="I117" s="40" t="str">
        <f t="shared" si="20"/>
        <v/>
      </c>
      <c r="J117" s="41" t="str">
        <f t="shared" si="21"/>
        <v/>
      </c>
      <c r="K117" s="40" t="str">
        <f>IF(A117="","",MAX(0,G117+IFERROR(VLOOKUP(A117,'Productos base'!$A$7:$H$206,7,FALSE),0)-F117))</f>
        <v/>
      </c>
      <c r="L117" s="40"/>
      <c r="M117" s="34" t="str">
        <f>IF(A117="","",IFERROR(VLOOKUP(A117,'Productos base'!$A$7:$H$206,5,FALSE),0))</f>
        <v/>
      </c>
      <c r="N117" s="34" t="str">
        <f t="shared" si="22"/>
        <v/>
      </c>
      <c r="O117" s="34" t="str">
        <f t="shared" si="23"/>
        <v/>
      </c>
      <c r="P117" s="33" t="str">
        <f>IF(A117="","",IF(F117&lt;=H117,"Urgente",IF(I117&lt;=IFERROR(VLOOKUP(A117,'Productos base'!$A$7:$H$206,6,FALSE),0)+3,"Revisar","Sano")))</f>
        <v/>
      </c>
      <c r="Q117" s="33"/>
    </row>
    <row r="118" spans="1:17" ht="14.4" customHeight="1">
      <c r="A118" s="33"/>
      <c r="B118" s="33" t="str">
        <f>IF(A118="","",IFERROR(VLOOKUP(A118,'Productos base'!$A$7:$H$206,2,FALSE),""))</f>
        <v/>
      </c>
      <c r="C118" s="40"/>
      <c r="D118" s="40"/>
      <c r="E118" s="40"/>
      <c r="F118" s="40" t="str">
        <f t="shared" si="18"/>
        <v/>
      </c>
      <c r="G118" s="40" t="str">
        <f t="shared" si="19"/>
        <v/>
      </c>
      <c r="H118" s="40" t="str">
        <f>IF(A118="","",C118*IFERROR(VLOOKUP(A118,'Productos base'!$A$7:$H$206,6,FALSE),0)+IFERROR(VLOOKUP(A118,'Productos base'!$A$7:$H$206,7,FALSE),0))</f>
        <v/>
      </c>
      <c r="I118" s="40" t="str">
        <f t="shared" si="20"/>
        <v/>
      </c>
      <c r="J118" s="41" t="str">
        <f t="shared" si="21"/>
        <v/>
      </c>
      <c r="K118" s="40" t="str">
        <f>IF(A118="","",MAX(0,G118+IFERROR(VLOOKUP(A118,'Productos base'!$A$7:$H$206,7,FALSE),0)-F118))</f>
        <v/>
      </c>
      <c r="L118" s="40"/>
      <c r="M118" s="34" t="str">
        <f>IF(A118="","",IFERROR(VLOOKUP(A118,'Productos base'!$A$7:$H$206,5,FALSE),0))</f>
        <v/>
      </c>
      <c r="N118" s="34" t="str">
        <f t="shared" si="22"/>
        <v/>
      </c>
      <c r="O118" s="34" t="str">
        <f t="shared" si="23"/>
        <v/>
      </c>
      <c r="P118" s="33" t="str">
        <f>IF(A118="","",IF(F118&lt;=H118,"Urgente",IF(I118&lt;=IFERROR(VLOOKUP(A118,'Productos base'!$A$7:$H$206,6,FALSE),0)+3,"Revisar","Sano")))</f>
        <v/>
      </c>
      <c r="Q118" s="33"/>
    </row>
    <row r="119" spans="1:17" ht="14.4" customHeight="1">
      <c r="A119" s="33"/>
      <c r="B119" s="33" t="str">
        <f>IF(A119="","",IFERROR(VLOOKUP(A119,'Productos base'!$A$7:$H$206,2,FALSE),""))</f>
        <v/>
      </c>
      <c r="C119" s="40"/>
      <c r="D119" s="40"/>
      <c r="E119" s="40"/>
      <c r="F119" s="40" t="str">
        <f t="shared" si="18"/>
        <v/>
      </c>
      <c r="G119" s="40" t="str">
        <f t="shared" si="19"/>
        <v/>
      </c>
      <c r="H119" s="40" t="str">
        <f>IF(A119="","",C119*IFERROR(VLOOKUP(A119,'Productos base'!$A$7:$H$206,6,FALSE),0)+IFERROR(VLOOKUP(A119,'Productos base'!$A$7:$H$206,7,FALSE),0))</f>
        <v/>
      </c>
      <c r="I119" s="40" t="str">
        <f t="shared" si="20"/>
        <v/>
      </c>
      <c r="J119" s="41" t="str">
        <f t="shared" si="21"/>
        <v/>
      </c>
      <c r="K119" s="40" t="str">
        <f>IF(A119="","",MAX(0,G119+IFERROR(VLOOKUP(A119,'Productos base'!$A$7:$H$206,7,FALSE),0)-F119))</f>
        <v/>
      </c>
      <c r="L119" s="40"/>
      <c r="M119" s="34" t="str">
        <f>IF(A119="","",IFERROR(VLOOKUP(A119,'Productos base'!$A$7:$H$206,5,FALSE),0))</f>
        <v/>
      </c>
      <c r="N119" s="34" t="str">
        <f t="shared" si="22"/>
        <v/>
      </c>
      <c r="O119" s="34" t="str">
        <f t="shared" si="23"/>
        <v/>
      </c>
      <c r="P119" s="33" t="str">
        <f>IF(A119="","",IF(F119&lt;=H119,"Urgente",IF(I119&lt;=IFERROR(VLOOKUP(A119,'Productos base'!$A$7:$H$206,6,FALSE),0)+3,"Revisar","Sano")))</f>
        <v/>
      </c>
      <c r="Q119" s="33"/>
    </row>
    <row r="120" spans="1:17" ht="14.4" customHeight="1">
      <c r="A120" s="33"/>
      <c r="B120" s="33" t="str">
        <f>IF(A120="","",IFERROR(VLOOKUP(A120,'Productos base'!$A$7:$H$206,2,FALSE),""))</f>
        <v/>
      </c>
      <c r="C120" s="40"/>
      <c r="D120" s="40"/>
      <c r="E120" s="40"/>
      <c r="F120" s="40" t="str">
        <f t="shared" si="18"/>
        <v/>
      </c>
      <c r="G120" s="40" t="str">
        <f t="shared" si="19"/>
        <v/>
      </c>
      <c r="H120" s="40" t="str">
        <f>IF(A120="","",C120*IFERROR(VLOOKUP(A120,'Productos base'!$A$7:$H$206,6,FALSE),0)+IFERROR(VLOOKUP(A120,'Productos base'!$A$7:$H$206,7,FALSE),0))</f>
        <v/>
      </c>
      <c r="I120" s="40" t="str">
        <f t="shared" si="20"/>
        <v/>
      </c>
      <c r="J120" s="41" t="str">
        <f t="shared" si="21"/>
        <v/>
      </c>
      <c r="K120" s="40" t="str">
        <f>IF(A120="","",MAX(0,G120+IFERROR(VLOOKUP(A120,'Productos base'!$A$7:$H$206,7,FALSE),0)-F120))</f>
        <v/>
      </c>
      <c r="L120" s="40"/>
      <c r="M120" s="34" t="str">
        <f>IF(A120="","",IFERROR(VLOOKUP(A120,'Productos base'!$A$7:$H$206,5,FALSE),0))</f>
        <v/>
      </c>
      <c r="N120" s="34" t="str">
        <f t="shared" si="22"/>
        <v/>
      </c>
      <c r="O120" s="34" t="str">
        <f t="shared" si="23"/>
        <v/>
      </c>
      <c r="P120" s="33" t="str">
        <f>IF(A120="","",IF(F120&lt;=H120,"Urgente",IF(I120&lt;=IFERROR(VLOOKUP(A120,'Productos base'!$A$7:$H$206,6,FALSE),0)+3,"Revisar","Sano")))</f>
        <v/>
      </c>
      <c r="Q120" s="33"/>
    </row>
    <row r="121" spans="1:17" ht="14.4" customHeight="1">
      <c r="A121" s="33"/>
      <c r="B121" s="33" t="str">
        <f>IF(A121="","",IFERROR(VLOOKUP(A121,'Productos base'!$A$7:$H$206,2,FALSE),""))</f>
        <v/>
      </c>
      <c r="C121" s="40"/>
      <c r="D121" s="40"/>
      <c r="E121" s="40"/>
      <c r="F121" s="40" t="str">
        <f t="shared" si="18"/>
        <v/>
      </c>
      <c r="G121" s="40" t="str">
        <f t="shared" si="19"/>
        <v/>
      </c>
      <c r="H121" s="40" t="str">
        <f>IF(A121="","",C121*IFERROR(VLOOKUP(A121,'Productos base'!$A$7:$H$206,6,FALSE),0)+IFERROR(VLOOKUP(A121,'Productos base'!$A$7:$H$206,7,FALSE),0))</f>
        <v/>
      </c>
      <c r="I121" s="40" t="str">
        <f t="shared" si="20"/>
        <v/>
      </c>
      <c r="J121" s="41" t="str">
        <f t="shared" si="21"/>
        <v/>
      </c>
      <c r="K121" s="40" t="str">
        <f>IF(A121="","",MAX(0,G121+IFERROR(VLOOKUP(A121,'Productos base'!$A$7:$H$206,7,FALSE),0)-F121))</f>
        <v/>
      </c>
      <c r="L121" s="40"/>
      <c r="M121" s="34" t="str">
        <f>IF(A121="","",IFERROR(VLOOKUP(A121,'Productos base'!$A$7:$H$206,5,FALSE),0))</f>
        <v/>
      </c>
      <c r="N121" s="34" t="str">
        <f t="shared" si="22"/>
        <v/>
      </c>
      <c r="O121" s="34" t="str">
        <f t="shared" si="23"/>
        <v/>
      </c>
      <c r="P121" s="33" t="str">
        <f>IF(A121="","",IF(F121&lt;=H121,"Urgente",IF(I121&lt;=IFERROR(VLOOKUP(A121,'Productos base'!$A$7:$H$206,6,FALSE),0)+3,"Revisar","Sano")))</f>
        <v/>
      </c>
      <c r="Q121" s="33"/>
    </row>
    <row r="122" spans="1:17" ht="14.4" customHeight="1">
      <c r="A122" s="33"/>
      <c r="B122" s="33" t="str">
        <f>IF(A122="","",IFERROR(VLOOKUP(A122,'Productos base'!$A$7:$H$206,2,FALSE),""))</f>
        <v/>
      </c>
      <c r="C122" s="40"/>
      <c r="D122" s="40"/>
      <c r="E122" s="40"/>
      <c r="F122" s="40" t="str">
        <f t="shared" si="18"/>
        <v/>
      </c>
      <c r="G122" s="40" t="str">
        <f t="shared" si="19"/>
        <v/>
      </c>
      <c r="H122" s="40" t="str">
        <f>IF(A122="","",C122*IFERROR(VLOOKUP(A122,'Productos base'!$A$7:$H$206,6,FALSE),0)+IFERROR(VLOOKUP(A122,'Productos base'!$A$7:$H$206,7,FALSE),0))</f>
        <v/>
      </c>
      <c r="I122" s="40" t="str">
        <f t="shared" si="20"/>
        <v/>
      </c>
      <c r="J122" s="41" t="str">
        <f t="shared" si="21"/>
        <v/>
      </c>
      <c r="K122" s="40" t="str">
        <f>IF(A122="","",MAX(0,G122+IFERROR(VLOOKUP(A122,'Productos base'!$A$7:$H$206,7,FALSE),0)-F122))</f>
        <v/>
      </c>
      <c r="L122" s="40"/>
      <c r="M122" s="34" t="str">
        <f>IF(A122="","",IFERROR(VLOOKUP(A122,'Productos base'!$A$7:$H$206,5,FALSE),0))</f>
        <v/>
      </c>
      <c r="N122" s="34" t="str">
        <f t="shared" si="22"/>
        <v/>
      </c>
      <c r="O122" s="34" t="str">
        <f t="shared" si="23"/>
        <v/>
      </c>
      <c r="P122" s="33" t="str">
        <f>IF(A122="","",IF(F122&lt;=H122,"Urgente",IF(I122&lt;=IFERROR(VLOOKUP(A122,'Productos base'!$A$7:$H$206,6,FALSE),0)+3,"Revisar","Sano")))</f>
        <v/>
      </c>
      <c r="Q122" s="33"/>
    </row>
    <row r="123" spans="1:17" ht="14.4" customHeight="1">
      <c r="A123" s="33"/>
      <c r="B123" s="33" t="str">
        <f>IF(A123="","",IFERROR(VLOOKUP(A123,'Productos base'!$A$7:$H$206,2,FALSE),""))</f>
        <v/>
      </c>
      <c r="C123" s="40"/>
      <c r="D123" s="40"/>
      <c r="E123" s="40"/>
      <c r="F123" s="40" t="str">
        <f t="shared" si="18"/>
        <v/>
      </c>
      <c r="G123" s="40" t="str">
        <f t="shared" si="19"/>
        <v/>
      </c>
      <c r="H123" s="40" t="str">
        <f>IF(A123="","",C123*IFERROR(VLOOKUP(A123,'Productos base'!$A$7:$H$206,6,FALSE),0)+IFERROR(VLOOKUP(A123,'Productos base'!$A$7:$H$206,7,FALSE),0))</f>
        <v/>
      </c>
      <c r="I123" s="40" t="str">
        <f t="shared" si="20"/>
        <v/>
      </c>
      <c r="J123" s="41" t="str">
        <f t="shared" si="21"/>
        <v/>
      </c>
      <c r="K123" s="40" t="str">
        <f>IF(A123="","",MAX(0,G123+IFERROR(VLOOKUP(A123,'Productos base'!$A$7:$H$206,7,FALSE),0)-F123))</f>
        <v/>
      </c>
      <c r="L123" s="40"/>
      <c r="M123" s="34" t="str">
        <f>IF(A123="","",IFERROR(VLOOKUP(A123,'Productos base'!$A$7:$H$206,5,FALSE),0))</f>
        <v/>
      </c>
      <c r="N123" s="34" t="str">
        <f t="shared" si="22"/>
        <v/>
      </c>
      <c r="O123" s="34" t="str">
        <f t="shared" si="23"/>
        <v/>
      </c>
      <c r="P123" s="33" t="str">
        <f>IF(A123="","",IF(F123&lt;=H123,"Urgente",IF(I123&lt;=IFERROR(VLOOKUP(A123,'Productos base'!$A$7:$H$206,6,FALSE),0)+3,"Revisar","Sano")))</f>
        <v/>
      </c>
      <c r="Q123" s="33"/>
    </row>
    <row r="124" spans="1:17" ht="14.4" customHeight="1">
      <c r="A124" s="33"/>
      <c r="B124" s="33" t="str">
        <f>IF(A124="","",IFERROR(VLOOKUP(A124,'Productos base'!$A$7:$H$206,2,FALSE),""))</f>
        <v/>
      </c>
      <c r="C124" s="40"/>
      <c r="D124" s="40"/>
      <c r="E124" s="40"/>
      <c r="F124" s="40" t="str">
        <f t="shared" si="18"/>
        <v/>
      </c>
      <c r="G124" s="40" t="str">
        <f t="shared" si="19"/>
        <v/>
      </c>
      <c r="H124" s="40" t="str">
        <f>IF(A124="","",C124*IFERROR(VLOOKUP(A124,'Productos base'!$A$7:$H$206,6,FALSE),0)+IFERROR(VLOOKUP(A124,'Productos base'!$A$7:$H$206,7,FALSE),0))</f>
        <v/>
      </c>
      <c r="I124" s="40" t="str">
        <f t="shared" si="20"/>
        <v/>
      </c>
      <c r="J124" s="41" t="str">
        <f t="shared" si="21"/>
        <v/>
      </c>
      <c r="K124" s="40" t="str">
        <f>IF(A124="","",MAX(0,G124+IFERROR(VLOOKUP(A124,'Productos base'!$A$7:$H$206,7,FALSE),0)-F124))</f>
        <v/>
      </c>
      <c r="L124" s="40"/>
      <c r="M124" s="34" t="str">
        <f>IF(A124="","",IFERROR(VLOOKUP(A124,'Productos base'!$A$7:$H$206,5,FALSE),0))</f>
        <v/>
      </c>
      <c r="N124" s="34" t="str">
        <f t="shared" si="22"/>
        <v/>
      </c>
      <c r="O124" s="34" t="str">
        <f t="shared" si="23"/>
        <v/>
      </c>
      <c r="P124" s="33" t="str">
        <f>IF(A124="","",IF(F124&lt;=H124,"Urgente",IF(I124&lt;=IFERROR(VLOOKUP(A124,'Productos base'!$A$7:$H$206,6,FALSE),0)+3,"Revisar","Sano")))</f>
        <v/>
      </c>
      <c r="Q124" s="33"/>
    </row>
    <row r="125" spans="1:17" ht="14.4" customHeight="1">
      <c r="A125" s="33"/>
      <c r="B125" s="33" t="str">
        <f>IF(A125="","",IFERROR(VLOOKUP(A125,'Productos base'!$A$7:$H$206,2,FALSE),""))</f>
        <v/>
      </c>
      <c r="C125" s="40"/>
      <c r="D125" s="40"/>
      <c r="E125" s="40"/>
      <c r="F125" s="40" t="str">
        <f t="shared" si="18"/>
        <v/>
      </c>
      <c r="G125" s="40" t="str">
        <f t="shared" si="19"/>
        <v/>
      </c>
      <c r="H125" s="40" t="str">
        <f>IF(A125="","",C125*IFERROR(VLOOKUP(A125,'Productos base'!$A$7:$H$206,6,FALSE),0)+IFERROR(VLOOKUP(A125,'Productos base'!$A$7:$H$206,7,FALSE),0))</f>
        <v/>
      </c>
      <c r="I125" s="40" t="str">
        <f t="shared" si="20"/>
        <v/>
      </c>
      <c r="J125" s="41" t="str">
        <f t="shared" si="21"/>
        <v/>
      </c>
      <c r="K125" s="40" t="str">
        <f>IF(A125="","",MAX(0,G125+IFERROR(VLOOKUP(A125,'Productos base'!$A$7:$H$206,7,FALSE),0)-F125))</f>
        <v/>
      </c>
      <c r="L125" s="40"/>
      <c r="M125" s="34" t="str">
        <f>IF(A125="","",IFERROR(VLOOKUP(A125,'Productos base'!$A$7:$H$206,5,FALSE),0))</f>
        <v/>
      </c>
      <c r="N125" s="34" t="str">
        <f t="shared" si="22"/>
        <v/>
      </c>
      <c r="O125" s="34" t="str">
        <f t="shared" si="23"/>
        <v/>
      </c>
      <c r="P125" s="33" t="str">
        <f>IF(A125="","",IF(F125&lt;=H125,"Urgente",IF(I125&lt;=IFERROR(VLOOKUP(A125,'Productos base'!$A$7:$H$206,6,FALSE),0)+3,"Revisar","Sano")))</f>
        <v/>
      </c>
      <c r="Q125" s="33"/>
    </row>
    <row r="126" spans="1:17" ht="14.4" customHeight="1">
      <c r="A126" s="33"/>
      <c r="B126" s="33" t="str">
        <f>IF(A126="","",IFERROR(VLOOKUP(A126,'Productos base'!$A$7:$H$206,2,FALSE),""))</f>
        <v/>
      </c>
      <c r="C126" s="40"/>
      <c r="D126" s="40"/>
      <c r="E126" s="40"/>
      <c r="F126" s="40" t="str">
        <f t="shared" si="18"/>
        <v/>
      </c>
      <c r="G126" s="40" t="str">
        <f t="shared" si="19"/>
        <v/>
      </c>
      <c r="H126" s="40" t="str">
        <f>IF(A126="","",C126*IFERROR(VLOOKUP(A126,'Productos base'!$A$7:$H$206,6,FALSE),0)+IFERROR(VLOOKUP(A126,'Productos base'!$A$7:$H$206,7,FALSE),0))</f>
        <v/>
      </c>
      <c r="I126" s="40" t="str">
        <f t="shared" si="20"/>
        <v/>
      </c>
      <c r="J126" s="41" t="str">
        <f t="shared" si="21"/>
        <v/>
      </c>
      <c r="K126" s="40" t="str">
        <f>IF(A126="","",MAX(0,G126+IFERROR(VLOOKUP(A126,'Productos base'!$A$7:$H$206,7,FALSE),0)-F126))</f>
        <v/>
      </c>
      <c r="L126" s="40"/>
      <c r="M126" s="34" t="str">
        <f>IF(A126="","",IFERROR(VLOOKUP(A126,'Productos base'!$A$7:$H$206,5,FALSE),0))</f>
        <v/>
      </c>
      <c r="N126" s="34" t="str">
        <f t="shared" si="22"/>
        <v/>
      </c>
      <c r="O126" s="34" t="str">
        <f t="shared" si="23"/>
        <v/>
      </c>
      <c r="P126" s="33" t="str">
        <f>IF(A126="","",IF(F126&lt;=H126,"Urgente",IF(I126&lt;=IFERROR(VLOOKUP(A126,'Productos base'!$A$7:$H$206,6,FALSE),0)+3,"Revisar","Sano")))</f>
        <v/>
      </c>
      <c r="Q126" s="33"/>
    </row>
    <row r="127" spans="1:17" ht="14.4" customHeight="1">
      <c r="A127" s="33"/>
      <c r="B127" s="33" t="str">
        <f>IF(A127="","",IFERROR(VLOOKUP(A127,'Productos base'!$A$7:$H$206,2,FALSE),""))</f>
        <v/>
      </c>
      <c r="C127" s="40"/>
      <c r="D127" s="40"/>
      <c r="E127" s="40"/>
      <c r="F127" s="40" t="str">
        <f t="shared" si="18"/>
        <v/>
      </c>
      <c r="G127" s="40" t="str">
        <f t="shared" si="19"/>
        <v/>
      </c>
      <c r="H127" s="40" t="str">
        <f>IF(A127="","",C127*IFERROR(VLOOKUP(A127,'Productos base'!$A$7:$H$206,6,FALSE),0)+IFERROR(VLOOKUP(A127,'Productos base'!$A$7:$H$206,7,FALSE),0))</f>
        <v/>
      </c>
      <c r="I127" s="40" t="str">
        <f t="shared" si="20"/>
        <v/>
      </c>
      <c r="J127" s="41" t="str">
        <f t="shared" si="21"/>
        <v/>
      </c>
      <c r="K127" s="40" t="str">
        <f>IF(A127="","",MAX(0,G127+IFERROR(VLOOKUP(A127,'Productos base'!$A$7:$H$206,7,FALSE),0)-F127))</f>
        <v/>
      </c>
      <c r="L127" s="40"/>
      <c r="M127" s="34" t="str">
        <f>IF(A127="","",IFERROR(VLOOKUP(A127,'Productos base'!$A$7:$H$206,5,FALSE),0))</f>
        <v/>
      </c>
      <c r="N127" s="34" t="str">
        <f t="shared" si="22"/>
        <v/>
      </c>
      <c r="O127" s="34" t="str">
        <f t="shared" si="23"/>
        <v/>
      </c>
      <c r="P127" s="33" t="str">
        <f>IF(A127="","",IF(F127&lt;=H127,"Urgente",IF(I127&lt;=IFERROR(VLOOKUP(A127,'Productos base'!$A$7:$H$206,6,FALSE),0)+3,"Revisar","Sano")))</f>
        <v/>
      </c>
      <c r="Q127" s="33"/>
    </row>
    <row r="128" spans="1:17" ht="14.4" customHeight="1">
      <c r="A128" s="33"/>
      <c r="B128" s="33" t="str">
        <f>IF(A128="","",IFERROR(VLOOKUP(A128,'Productos base'!$A$7:$H$206,2,FALSE),""))</f>
        <v/>
      </c>
      <c r="C128" s="40"/>
      <c r="D128" s="40"/>
      <c r="E128" s="40"/>
      <c r="F128" s="40" t="str">
        <f t="shared" si="18"/>
        <v/>
      </c>
      <c r="G128" s="40" t="str">
        <f t="shared" si="19"/>
        <v/>
      </c>
      <c r="H128" s="40" t="str">
        <f>IF(A128="","",C128*IFERROR(VLOOKUP(A128,'Productos base'!$A$7:$H$206,6,FALSE),0)+IFERROR(VLOOKUP(A128,'Productos base'!$A$7:$H$206,7,FALSE),0))</f>
        <v/>
      </c>
      <c r="I128" s="40" t="str">
        <f t="shared" si="20"/>
        <v/>
      </c>
      <c r="J128" s="41" t="str">
        <f t="shared" si="21"/>
        <v/>
      </c>
      <c r="K128" s="40" t="str">
        <f>IF(A128="","",MAX(0,G128+IFERROR(VLOOKUP(A128,'Productos base'!$A$7:$H$206,7,FALSE),0)-F128))</f>
        <v/>
      </c>
      <c r="L128" s="40"/>
      <c r="M128" s="34" t="str">
        <f>IF(A128="","",IFERROR(VLOOKUP(A128,'Productos base'!$A$7:$H$206,5,FALSE),0))</f>
        <v/>
      </c>
      <c r="N128" s="34" t="str">
        <f t="shared" si="22"/>
        <v/>
      </c>
      <c r="O128" s="34" t="str">
        <f t="shared" si="23"/>
        <v/>
      </c>
      <c r="P128" s="33" t="str">
        <f>IF(A128="","",IF(F128&lt;=H128,"Urgente",IF(I128&lt;=IFERROR(VLOOKUP(A128,'Productos base'!$A$7:$H$206,6,FALSE),0)+3,"Revisar","Sano")))</f>
        <v/>
      </c>
      <c r="Q128" s="33"/>
    </row>
    <row r="129" spans="1:17" ht="14.4" customHeight="1">
      <c r="A129" s="33"/>
      <c r="B129" s="33" t="str">
        <f>IF(A129="","",IFERROR(VLOOKUP(A129,'Productos base'!$A$7:$H$206,2,FALSE),""))</f>
        <v/>
      </c>
      <c r="C129" s="40"/>
      <c r="D129" s="40"/>
      <c r="E129" s="40"/>
      <c r="F129" s="40" t="str">
        <f t="shared" si="18"/>
        <v/>
      </c>
      <c r="G129" s="40" t="str">
        <f t="shared" si="19"/>
        <v/>
      </c>
      <c r="H129" s="40" t="str">
        <f>IF(A129="","",C129*IFERROR(VLOOKUP(A129,'Productos base'!$A$7:$H$206,6,FALSE),0)+IFERROR(VLOOKUP(A129,'Productos base'!$A$7:$H$206,7,FALSE),0))</f>
        <v/>
      </c>
      <c r="I129" s="40" t="str">
        <f t="shared" si="20"/>
        <v/>
      </c>
      <c r="J129" s="41" t="str">
        <f t="shared" si="21"/>
        <v/>
      </c>
      <c r="K129" s="40" t="str">
        <f>IF(A129="","",MAX(0,G129+IFERROR(VLOOKUP(A129,'Productos base'!$A$7:$H$206,7,FALSE),0)-F129))</f>
        <v/>
      </c>
      <c r="L129" s="40"/>
      <c r="M129" s="34" t="str">
        <f>IF(A129="","",IFERROR(VLOOKUP(A129,'Productos base'!$A$7:$H$206,5,FALSE),0))</f>
        <v/>
      </c>
      <c r="N129" s="34" t="str">
        <f t="shared" si="22"/>
        <v/>
      </c>
      <c r="O129" s="34" t="str">
        <f t="shared" si="23"/>
        <v/>
      </c>
      <c r="P129" s="33" t="str">
        <f>IF(A129="","",IF(F129&lt;=H129,"Urgente",IF(I129&lt;=IFERROR(VLOOKUP(A129,'Productos base'!$A$7:$H$206,6,FALSE),0)+3,"Revisar","Sano")))</f>
        <v/>
      </c>
      <c r="Q129" s="33"/>
    </row>
    <row r="130" spans="1:17" ht="14.4" customHeight="1">
      <c r="A130" s="33"/>
      <c r="B130" s="33" t="str">
        <f>IF(A130="","",IFERROR(VLOOKUP(A130,'Productos base'!$A$7:$H$206,2,FALSE),""))</f>
        <v/>
      </c>
      <c r="C130" s="40"/>
      <c r="D130" s="40"/>
      <c r="E130" s="40"/>
      <c r="F130" s="40" t="str">
        <f t="shared" si="18"/>
        <v/>
      </c>
      <c r="G130" s="40" t="str">
        <f t="shared" si="19"/>
        <v/>
      </c>
      <c r="H130" s="40" t="str">
        <f>IF(A130="","",C130*IFERROR(VLOOKUP(A130,'Productos base'!$A$7:$H$206,6,FALSE),0)+IFERROR(VLOOKUP(A130,'Productos base'!$A$7:$H$206,7,FALSE),0))</f>
        <v/>
      </c>
      <c r="I130" s="40" t="str">
        <f t="shared" si="20"/>
        <v/>
      </c>
      <c r="J130" s="41" t="str">
        <f t="shared" si="21"/>
        <v/>
      </c>
      <c r="K130" s="40" t="str">
        <f>IF(A130="","",MAX(0,G130+IFERROR(VLOOKUP(A130,'Productos base'!$A$7:$H$206,7,FALSE),0)-F130))</f>
        <v/>
      </c>
      <c r="L130" s="40"/>
      <c r="M130" s="34" t="str">
        <f>IF(A130="","",IFERROR(VLOOKUP(A130,'Productos base'!$A$7:$H$206,5,FALSE),0))</f>
        <v/>
      </c>
      <c r="N130" s="34" t="str">
        <f t="shared" si="22"/>
        <v/>
      </c>
      <c r="O130" s="34" t="str">
        <f t="shared" si="23"/>
        <v/>
      </c>
      <c r="P130" s="33" t="str">
        <f>IF(A130="","",IF(F130&lt;=H130,"Urgente",IF(I130&lt;=IFERROR(VLOOKUP(A130,'Productos base'!$A$7:$H$206,6,FALSE),0)+3,"Revisar","Sano")))</f>
        <v/>
      </c>
      <c r="Q130" s="33"/>
    </row>
    <row r="131" spans="1:17" ht="14.4" customHeight="1">
      <c r="A131" s="33"/>
      <c r="B131" s="33" t="str">
        <f>IF(A131="","",IFERROR(VLOOKUP(A131,'Productos base'!$A$7:$H$206,2,FALSE),""))</f>
        <v/>
      </c>
      <c r="C131" s="40"/>
      <c r="D131" s="40"/>
      <c r="E131" s="40"/>
      <c r="F131" s="40" t="str">
        <f t="shared" si="18"/>
        <v/>
      </c>
      <c r="G131" s="40" t="str">
        <f t="shared" si="19"/>
        <v/>
      </c>
      <c r="H131" s="40" t="str">
        <f>IF(A131="","",C131*IFERROR(VLOOKUP(A131,'Productos base'!$A$7:$H$206,6,FALSE),0)+IFERROR(VLOOKUP(A131,'Productos base'!$A$7:$H$206,7,FALSE),0))</f>
        <v/>
      </c>
      <c r="I131" s="40" t="str">
        <f t="shared" si="20"/>
        <v/>
      </c>
      <c r="J131" s="41" t="str">
        <f t="shared" si="21"/>
        <v/>
      </c>
      <c r="K131" s="40" t="str">
        <f>IF(A131="","",MAX(0,G131+IFERROR(VLOOKUP(A131,'Productos base'!$A$7:$H$206,7,FALSE),0)-F131))</f>
        <v/>
      </c>
      <c r="L131" s="40"/>
      <c r="M131" s="34" t="str">
        <f>IF(A131="","",IFERROR(VLOOKUP(A131,'Productos base'!$A$7:$H$206,5,FALSE),0))</f>
        <v/>
      </c>
      <c r="N131" s="34" t="str">
        <f t="shared" si="22"/>
        <v/>
      </c>
      <c r="O131" s="34" t="str">
        <f t="shared" si="23"/>
        <v/>
      </c>
      <c r="P131" s="33" t="str">
        <f>IF(A131="","",IF(F131&lt;=H131,"Urgente",IF(I131&lt;=IFERROR(VLOOKUP(A131,'Productos base'!$A$7:$H$206,6,FALSE),0)+3,"Revisar","Sano")))</f>
        <v/>
      </c>
      <c r="Q131" s="33"/>
    </row>
    <row r="132" spans="1:17" ht="14.4" customHeight="1">
      <c r="A132" s="33"/>
      <c r="B132" s="33" t="str">
        <f>IF(A132="","",IFERROR(VLOOKUP(A132,'Productos base'!$A$7:$H$206,2,FALSE),""))</f>
        <v/>
      </c>
      <c r="C132" s="40"/>
      <c r="D132" s="40"/>
      <c r="E132" s="40"/>
      <c r="F132" s="40" t="str">
        <f t="shared" si="18"/>
        <v/>
      </c>
      <c r="G132" s="40" t="str">
        <f t="shared" si="19"/>
        <v/>
      </c>
      <c r="H132" s="40" t="str">
        <f>IF(A132="","",C132*IFERROR(VLOOKUP(A132,'Productos base'!$A$7:$H$206,6,FALSE),0)+IFERROR(VLOOKUP(A132,'Productos base'!$A$7:$H$206,7,FALSE),0))</f>
        <v/>
      </c>
      <c r="I132" s="40" t="str">
        <f t="shared" si="20"/>
        <v/>
      </c>
      <c r="J132" s="41" t="str">
        <f t="shared" si="21"/>
        <v/>
      </c>
      <c r="K132" s="40" t="str">
        <f>IF(A132="","",MAX(0,G132+IFERROR(VLOOKUP(A132,'Productos base'!$A$7:$H$206,7,FALSE),0)-F132))</f>
        <v/>
      </c>
      <c r="L132" s="40"/>
      <c r="M132" s="34" t="str">
        <f>IF(A132="","",IFERROR(VLOOKUP(A132,'Productos base'!$A$7:$H$206,5,FALSE),0))</f>
        <v/>
      </c>
      <c r="N132" s="34" t="str">
        <f t="shared" si="22"/>
        <v/>
      </c>
      <c r="O132" s="34" t="str">
        <f t="shared" si="23"/>
        <v/>
      </c>
      <c r="P132" s="33" t="str">
        <f>IF(A132="","",IF(F132&lt;=H132,"Urgente",IF(I132&lt;=IFERROR(VLOOKUP(A132,'Productos base'!$A$7:$H$206,6,FALSE),0)+3,"Revisar","Sano")))</f>
        <v/>
      </c>
      <c r="Q132" s="33"/>
    </row>
    <row r="133" spans="1:17" ht="14.4" customHeight="1">
      <c r="A133" s="33"/>
      <c r="B133" s="33" t="str">
        <f>IF(A133="","",IFERROR(VLOOKUP(A133,'Productos base'!$A$7:$H$206,2,FALSE),""))</f>
        <v/>
      </c>
      <c r="C133" s="40"/>
      <c r="D133" s="40"/>
      <c r="E133" s="40"/>
      <c r="F133" s="40" t="str">
        <f t="shared" si="18"/>
        <v/>
      </c>
      <c r="G133" s="40" t="str">
        <f t="shared" si="19"/>
        <v/>
      </c>
      <c r="H133" s="40" t="str">
        <f>IF(A133="","",C133*IFERROR(VLOOKUP(A133,'Productos base'!$A$7:$H$206,6,FALSE),0)+IFERROR(VLOOKUP(A133,'Productos base'!$A$7:$H$206,7,FALSE),0))</f>
        <v/>
      </c>
      <c r="I133" s="40" t="str">
        <f t="shared" si="20"/>
        <v/>
      </c>
      <c r="J133" s="41" t="str">
        <f t="shared" si="21"/>
        <v/>
      </c>
      <c r="K133" s="40" t="str">
        <f>IF(A133="","",MAX(0,G133+IFERROR(VLOOKUP(A133,'Productos base'!$A$7:$H$206,7,FALSE),0)-F133))</f>
        <v/>
      </c>
      <c r="L133" s="40"/>
      <c r="M133" s="34" t="str">
        <f>IF(A133="","",IFERROR(VLOOKUP(A133,'Productos base'!$A$7:$H$206,5,FALSE),0))</f>
        <v/>
      </c>
      <c r="N133" s="34" t="str">
        <f t="shared" si="22"/>
        <v/>
      </c>
      <c r="O133" s="34" t="str">
        <f t="shared" si="23"/>
        <v/>
      </c>
      <c r="P133" s="33" t="str">
        <f>IF(A133="","",IF(F133&lt;=H133,"Urgente",IF(I133&lt;=IFERROR(VLOOKUP(A133,'Productos base'!$A$7:$H$206,6,FALSE),0)+3,"Revisar","Sano")))</f>
        <v/>
      </c>
      <c r="Q133" s="33"/>
    </row>
    <row r="134" spans="1:17" ht="14.4" customHeight="1">
      <c r="A134" s="33"/>
      <c r="B134" s="33" t="str">
        <f>IF(A134="","",IFERROR(VLOOKUP(A134,'Productos base'!$A$7:$H$206,2,FALSE),""))</f>
        <v/>
      </c>
      <c r="C134" s="40"/>
      <c r="D134" s="40"/>
      <c r="E134" s="40"/>
      <c r="F134" s="40" t="str">
        <f t="shared" si="18"/>
        <v/>
      </c>
      <c r="G134" s="40" t="str">
        <f t="shared" si="19"/>
        <v/>
      </c>
      <c r="H134" s="40" t="str">
        <f>IF(A134="","",C134*IFERROR(VLOOKUP(A134,'Productos base'!$A$7:$H$206,6,FALSE),0)+IFERROR(VLOOKUP(A134,'Productos base'!$A$7:$H$206,7,FALSE),0))</f>
        <v/>
      </c>
      <c r="I134" s="40" t="str">
        <f t="shared" si="20"/>
        <v/>
      </c>
      <c r="J134" s="41" t="str">
        <f t="shared" si="21"/>
        <v/>
      </c>
      <c r="K134" s="40" t="str">
        <f>IF(A134="","",MAX(0,G134+IFERROR(VLOOKUP(A134,'Productos base'!$A$7:$H$206,7,FALSE),0)-F134))</f>
        <v/>
      </c>
      <c r="L134" s="40"/>
      <c r="M134" s="34" t="str">
        <f>IF(A134="","",IFERROR(VLOOKUP(A134,'Productos base'!$A$7:$H$206,5,FALSE),0))</f>
        <v/>
      </c>
      <c r="N134" s="34" t="str">
        <f t="shared" si="22"/>
        <v/>
      </c>
      <c r="O134" s="34" t="str">
        <f t="shared" si="23"/>
        <v/>
      </c>
      <c r="P134" s="33" t="str">
        <f>IF(A134="","",IF(F134&lt;=H134,"Urgente",IF(I134&lt;=IFERROR(VLOOKUP(A134,'Productos base'!$A$7:$H$206,6,FALSE),0)+3,"Revisar","Sano")))</f>
        <v/>
      </c>
      <c r="Q134" s="33"/>
    </row>
    <row r="135" spans="1:17" ht="14.4" customHeight="1">
      <c r="A135" s="33"/>
      <c r="B135" s="33" t="str">
        <f>IF(A135="","",IFERROR(VLOOKUP(A135,'Productos base'!$A$7:$H$206,2,FALSE),""))</f>
        <v/>
      </c>
      <c r="C135" s="40"/>
      <c r="D135" s="40"/>
      <c r="E135" s="40"/>
      <c r="F135" s="40" t="str">
        <f t="shared" si="18"/>
        <v/>
      </c>
      <c r="G135" s="40" t="str">
        <f t="shared" si="19"/>
        <v/>
      </c>
      <c r="H135" s="40" t="str">
        <f>IF(A135="","",C135*IFERROR(VLOOKUP(A135,'Productos base'!$A$7:$H$206,6,FALSE),0)+IFERROR(VLOOKUP(A135,'Productos base'!$A$7:$H$206,7,FALSE),0))</f>
        <v/>
      </c>
      <c r="I135" s="40" t="str">
        <f t="shared" si="20"/>
        <v/>
      </c>
      <c r="J135" s="41" t="str">
        <f t="shared" si="21"/>
        <v/>
      </c>
      <c r="K135" s="40" t="str">
        <f>IF(A135="","",MAX(0,G135+IFERROR(VLOOKUP(A135,'Productos base'!$A$7:$H$206,7,FALSE),0)-F135))</f>
        <v/>
      </c>
      <c r="L135" s="40"/>
      <c r="M135" s="34" t="str">
        <f>IF(A135="","",IFERROR(VLOOKUP(A135,'Productos base'!$A$7:$H$206,5,FALSE),0))</f>
        <v/>
      </c>
      <c r="N135" s="34" t="str">
        <f t="shared" si="22"/>
        <v/>
      </c>
      <c r="O135" s="34" t="str">
        <f t="shared" si="23"/>
        <v/>
      </c>
      <c r="P135" s="33" t="str">
        <f>IF(A135="","",IF(F135&lt;=H135,"Urgente",IF(I135&lt;=IFERROR(VLOOKUP(A135,'Productos base'!$A$7:$H$206,6,FALSE),0)+3,"Revisar","Sano")))</f>
        <v/>
      </c>
      <c r="Q135" s="33"/>
    </row>
    <row r="136" spans="1:17" ht="14.4" customHeight="1">
      <c r="A136" s="33"/>
      <c r="B136" s="33" t="str">
        <f>IF(A136="","",IFERROR(VLOOKUP(A136,'Productos base'!$A$7:$H$206,2,FALSE),""))</f>
        <v/>
      </c>
      <c r="C136" s="40"/>
      <c r="D136" s="40"/>
      <c r="E136" s="40"/>
      <c r="F136" s="40" t="str">
        <f t="shared" ref="F136:F167" si="24">IF(A136="","",MAX(0,D136-E136))</f>
        <v/>
      </c>
      <c r="G136" s="40" t="str">
        <f t="shared" ref="G136:G167" si="25">IF(A136="","",C136*$B$4)</f>
        <v/>
      </c>
      <c r="H136" s="40" t="str">
        <f>IF(A136="","",C136*IFERROR(VLOOKUP(A136,'Productos base'!$A$7:$H$206,6,FALSE),0)+IFERROR(VLOOKUP(A136,'Productos base'!$A$7:$H$206,7,FALSE),0))</f>
        <v/>
      </c>
      <c r="I136" s="40" t="str">
        <f t="shared" ref="I136:I167" si="26">IF(A136="","",IF(C136&lt;=0,"",F136/C136))</f>
        <v/>
      </c>
      <c r="J136" s="41" t="str">
        <f t="shared" ref="J136:J167" si="27">IF(A136="","",IF(C136&lt;=0,"",IF(F136&lt;=H136,$B$3,$B$3+ROUNDUP((F136-H136)/C136,0))))</f>
        <v/>
      </c>
      <c r="K136" s="40" t="str">
        <f>IF(A136="","",MAX(0,G136+IFERROR(VLOOKUP(A136,'Productos base'!$A$7:$H$206,7,FALSE),0)-F136))</f>
        <v/>
      </c>
      <c r="L136" s="40"/>
      <c r="M136" s="34" t="str">
        <f>IF(A136="","",IFERROR(VLOOKUP(A136,'Productos base'!$A$7:$H$206,5,FALSE),0))</f>
        <v/>
      </c>
      <c r="N136" s="34" t="str">
        <f t="shared" ref="N136:N167" si="28">IF(A136="","",K136*M136)</f>
        <v/>
      </c>
      <c r="O136" s="34" t="str">
        <f t="shared" ref="O136:O167" si="29">IF(A136="","",IF(L136="","",L136*M136))</f>
        <v/>
      </c>
      <c r="P136" s="33" t="str">
        <f>IF(A136="","",IF(F136&lt;=H136,"Urgente",IF(I136&lt;=IFERROR(VLOOKUP(A136,'Productos base'!$A$7:$H$206,6,FALSE),0)+3,"Revisar","Sano")))</f>
        <v/>
      </c>
      <c r="Q136" s="33"/>
    </row>
    <row r="137" spans="1:17" ht="14.4" customHeight="1">
      <c r="A137" s="33"/>
      <c r="B137" s="33" t="str">
        <f>IF(A137="","",IFERROR(VLOOKUP(A137,'Productos base'!$A$7:$H$206,2,FALSE),""))</f>
        <v/>
      </c>
      <c r="C137" s="40"/>
      <c r="D137" s="40"/>
      <c r="E137" s="40"/>
      <c r="F137" s="40" t="str">
        <f t="shared" si="24"/>
        <v/>
      </c>
      <c r="G137" s="40" t="str">
        <f t="shared" si="25"/>
        <v/>
      </c>
      <c r="H137" s="40" t="str">
        <f>IF(A137="","",C137*IFERROR(VLOOKUP(A137,'Productos base'!$A$7:$H$206,6,FALSE),0)+IFERROR(VLOOKUP(A137,'Productos base'!$A$7:$H$206,7,FALSE),0))</f>
        <v/>
      </c>
      <c r="I137" s="40" t="str">
        <f t="shared" si="26"/>
        <v/>
      </c>
      <c r="J137" s="41" t="str">
        <f t="shared" si="27"/>
        <v/>
      </c>
      <c r="K137" s="40" t="str">
        <f>IF(A137="","",MAX(0,G137+IFERROR(VLOOKUP(A137,'Productos base'!$A$7:$H$206,7,FALSE),0)-F137))</f>
        <v/>
      </c>
      <c r="L137" s="40"/>
      <c r="M137" s="34" t="str">
        <f>IF(A137="","",IFERROR(VLOOKUP(A137,'Productos base'!$A$7:$H$206,5,FALSE),0))</f>
        <v/>
      </c>
      <c r="N137" s="34" t="str">
        <f t="shared" si="28"/>
        <v/>
      </c>
      <c r="O137" s="34" t="str">
        <f t="shared" si="29"/>
        <v/>
      </c>
      <c r="P137" s="33" t="str">
        <f>IF(A137="","",IF(F137&lt;=H137,"Urgente",IF(I137&lt;=IFERROR(VLOOKUP(A137,'Productos base'!$A$7:$H$206,6,FALSE),0)+3,"Revisar","Sano")))</f>
        <v/>
      </c>
      <c r="Q137" s="33"/>
    </row>
    <row r="138" spans="1:17" ht="14.4" customHeight="1">
      <c r="A138" s="33"/>
      <c r="B138" s="33" t="str">
        <f>IF(A138="","",IFERROR(VLOOKUP(A138,'Productos base'!$A$7:$H$206,2,FALSE),""))</f>
        <v/>
      </c>
      <c r="C138" s="40"/>
      <c r="D138" s="40"/>
      <c r="E138" s="40"/>
      <c r="F138" s="40" t="str">
        <f t="shared" si="24"/>
        <v/>
      </c>
      <c r="G138" s="40" t="str">
        <f t="shared" si="25"/>
        <v/>
      </c>
      <c r="H138" s="40" t="str">
        <f>IF(A138="","",C138*IFERROR(VLOOKUP(A138,'Productos base'!$A$7:$H$206,6,FALSE),0)+IFERROR(VLOOKUP(A138,'Productos base'!$A$7:$H$206,7,FALSE),0))</f>
        <v/>
      </c>
      <c r="I138" s="40" t="str">
        <f t="shared" si="26"/>
        <v/>
      </c>
      <c r="J138" s="41" t="str">
        <f t="shared" si="27"/>
        <v/>
      </c>
      <c r="K138" s="40" t="str">
        <f>IF(A138="","",MAX(0,G138+IFERROR(VLOOKUP(A138,'Productos base'!$A$7:$H$206,7,FALSE),0)-F138))</f>
        <v/>
      </c>
      <c r="L138" s="40"/>
      <c r="M138" s="34" t="str">
        <f>IF(A138="","",IFERROR(VLOOKUP(A138,'Productos base'!$A$7:$H$206,5,FALSE),0))</f>
        <v/>
      </c>
      <c r="N138" s="34" t="str">
        <f t="shared" si="28"/>
        <v/>
      </c>
      <c r="O138" s="34" t="str">
        <f t="shared" si="29"/>
        <v/>
      </c>
      <c r="P138" s="33" t="str">
        <f>IF(A138="","",IF(F138&lt;=H138,"Urgente",IF(I138&lt;=IFERROR(VLOOKUP(A138,'Productos base'!$A$7:$H$206,6,FALSE),0)+3,"Revisar","Sano")))</f>
        <v/>
      </c>
      <c r="Q138" s="33"/>
    </row>
    <row r="139" spans="1:17" ht="14.4" customHeight="1">
      <c r="A139" s="33"/>
      <c r="B139" s="33" t="str">
        <f>IF(A139="","",IFERROR(VLOOKUP(A139,'Productos base'!$A$7:$H$206,2,FALSE),""))</f>
        <v/>
      </c>
      <c r="C139" s="40"/>
      <c r="D139" s="40"/>
      <c r="E139" s="40"/>
      <c r="F139" s="40" t="str">
        <f t="shared" si="24"/>
        <v/>
      </c>
      <c r="G139" s="40" t="str">
        <f t="shared" si="25"/>
        <v/>
      </c>
      <c r="H139" s="40" t="str">
        <f>IF(A139="","",C139*IFERROR(VLOOKUP(A139,'Productos base'!$A$7:$H$206,6,FALSE),0)+IFERROR(VLOOKUP(A139,'Productos base'!$A$7:$H$206,7,FALSE),0))</f>
        <v/>
      </c>
      <c r="I139" s="40" t="str">
        <f t="shared" si="26"/>
        <v/>
      </c>
      <c r="J139" s="41" t="str">
        <f t="shared" si="27"/>
        <v/>
      </c>
      <c r="K139" s="40" t="str">
        <f>IF(A139="","",MAX(0,G139+IFERROR(VLOOKUP(A139,'Productos base'!$A$7:$H$206,7,FALSE),0)-F139))</f>
        <v/>
      </c>
      <c r="L139" s="40"/>
      <c r="M139" s="34" t="str">
        <f>IF(A139="","",IFERROR(VLOOKUP(A139,'Productos base'!$A$7:$H$206,5,FALSE),0))</f>
        <v/>
      </c>
      <c r="N139" s="34" t="str">
        <f t="shared" si="28"/>
        <v/>
      </c>
      <c r="O139" s="34" t="str">
        <f t="shared" si="29"/>
        <v/>
      </c>
      <c r="P139" s="33" t="str">
        <f>IF(A139="","",IF(F139&lt;=H139,"Urgente",IF(I139&lt;=IFERROR(VLOOKUP(A139,'Productos base'!$A$7:$H$206,6,FALSE),0)+3,"Revisar","Sano")))</f>
        <v/>
      </c>
      <c r="Q139" s="33"/>
    </row>
    <row r="140" spans="1:17" ht="14.4" customHeight="1">
      <c r="A140" s="33"/>
      <c r="B140" s="33" t="str">
        <f>IF(A140="","",IFERROR(VLOOKUP(A140,'Productos base'!$A$7:$H$206,2,FALSE),""))</f>
        <v/>
      </c>
      <c r="C140" s="40"/>
      <c r="D140" s="40"/>
      <c r="E140" s="40"/>
      <c r="F140" s="40" t="str">
        <f t="shared" si="24"/>
        <v/>
      </c>
      <c r="G140" s="40" t="str">
        <f t="shared" si="25"/>
        <v/>
      </c>
      <c r="H140" s="40" t="str">
        <f>IF(A140="","",C140*IFERROR(VLOOKUP(A140,'Productos base'!$A$7:$H$206,6,FALSE),0)+IFERROR(VLOOKUP(A140,'Productos base'!$A$7:$H$206,7,FALSE),0))</f>
        <v/>
      </c>
      <c r="I140" s="40" t="str">
        <f t="shared" si="26"/>
        <v/>
      </c>
      <c r="J140" s="41" t="str">
        <f t="shared" si="27"/>
        <v/>
      </c>
      <c r="K140" s="40" t="str">
        <f>IF(A140="","",MAX(0,G140+IFERROR(VLOOKUP(A140,'Productos base'!$A$7:$H$206,7,FALSE),0)-F140))</f>
        <v/>
      </c>
      <c r="L140" s="40"/>
      <c r="M140" s="34" t="str">
        <f>IF(A140="","",IFERROR(VLOOKUP(A140,'Productos base'!$A$7:$H$206,5,FALSE),0))</f>
        <v/>
      </c>
      <c r="N140" s="34" t="str">
        <f t="shared" si="28"/>
        <v/>
      </c>
      <c r="O140" s="34" t="str">
        <f t="shared" si="29"/>
        <v/>
      </c>
      <c r="P140" s="33" t="str">
        <f>IF(A140="","",IF(F140&lt;=H140,"Urgente",IF(I140&lt;=IFERROR(VLOOKUP(A140,'Productos base'!$A$7:$H$206,6,FALSE),0)+3,"Revisar","Sano")))</f>
        <v/>
      </c>
      <c r="Q140" s="33"/>
    </row>
    <row r="141" spans="1:17" ht="14.4" customHeight="1">
      <c r="A141" s="33"/>
      <c r="B141" s="33" t="str">
        <f>IF(A141="","",IFERROR(VLOOKUP(A141,'Productos base'!$A$7:$H$206,2,FALSE),""))</f>
        <v/>
      </c>
      <c r="C141" s="40"/>
      <c r="D141" s="40"/>
      <c r="E141" s="40"/>
      <c r="F141" s="40" t="str">
        <f t="shared" si="24"/>
        <v/>
      </c>
      <c r="G141" s="40" t="str">
        <f t="shared" si="25"/>
        <v/>
      </c>
      <c r="H141" s="40" t="str">
        <f>IF(A141="","",C141*IFERROR(VLOOKUP(A141,'Productos base'!$A$7:$H$206,6,FALSE),0)+IFERROR(VLOOKUP(A141,'Productos base'!$A$7:$H$206,7,FALSE),0))</f>
        <v/>
      </c>
      <c r="I141" s="40" t="str">
        <f t="shared" si="26"/>
        <v/>
      </c>
      <c r="J141" s="41" t="str">
        <f t="shared" si="27"/>
        <v/>
      </c>
      <c r="K141" s="40" t="str">
        <f>IF(A141="","",MAX(0,G141+IFERROR(VLOOKUP(A141,'Productos base'!$A$7:$H$206,7,FALSE),0)-F141))</f>
        <v/>
      </c>
      <c r="L141" s="40"/>
      <c r="M141" s="34" t="str">
        <f>IF(A141="","",IFERROR(VLOOKUP(A141,'Productos base'!$A$7:$H$206,5,FALSE),0))</f>
        <v/>
      </c>
      <c r="N141" s="34" t="str">
        <f t="shared" si="28"/>
        <v/>
      </c>
      <c r="O141" s="34" t="str">
        <f t="shared" si="29"/>
        <v/>
      </c>
      <c r="P141" s="33" t="str">
        <f>IF(A141="","",IF(F141&lt;=H141,"Urgente",IF(I141&lt;=IFERROR(VLOOKUP(A141,'Productos base'!$A$7:$H$206,6,FALSE),0)+3,"Revisar","Sano")))</f>
        <v/>
      </c>
      <c r="Q141" s="33"/>
    </row>
    <row r="142" spans="1:17" ht="14.4" customHeight="1">
      <c r="A142" s="33"/>
      <c r="B142" s="33" t="str">
        <f>IF(A142="","",IFERROR(VLOOKUP(A142,'Productos base'!$A$7:$H$206,2,FALSE),""))</f>
        <v/>
      </c>
      <c r="C142" s="40"/>
      <c r="D142" s="40"/>
      <c r="E142" s="40"/>
      <c r="F142" s="40" t="str">
        <f t="shared" si="24"/>
        <v/>
      </c>
      <c r="G142" s="40" t="str">
        <f t="shared" si="25"/>
        <v/>
      </c>
      <c r="H142" s="40" t="str">
        <f>IF(A142="","",C142*IFERROR(VLOOKUP(A142,'Productos base'!$A$7:$H$206,6,FALSE),0)+IFERROR(VLOOKUP(A142,'Productos base'!$A$7:$H$206,7,FALSE),0))</f>
        <v/>
      </c>
      <c r="I142" s="40" t="str">
        <f t="shared" si="26"/>
        <v/>
      </c>
      <c r="J142" s="41" t="str">
        <f t="shared" si="27"/>
        <v/>
      </c>
      <c r="K142" s="40" t="str">
        <f>IF(A142="","",MAX(0,G142+IFERROR(VLOOKUP(A142,'Productos base'!$A$7:$H$206,7,FALSE),0)-F142))</f>
        <v/>
      </c>
      <c r="L142" s="40"/>
      <c r="M142" s="34" t="str">
        <f>IF(A142="","",IFERROR(VLOOKUP(A142,'Productos base'!$A$7:$H$206,5,FALSE),0))</f>
        <v/>
      </c>
      <c r="N142" s="34" t="str">
        <f t="shared" si="28"/>
        <v/>
      </c>
      <c r="O142" s="34" t="str">
        <f t="shared" si="29"/>
        <v/>
      </c>
      <c r="P142" s="33" t="str">
        <f>IF(A142="","",IF(F142&lt;=H142,"Urgente",IF(I142&lt;=IFERROR(VLOOKUP(A142,'Productos base'!$A$7:$H$206,6,FALSE),0)+3,"Revisar","Sano")))</f>
        <v/>
      </c>
      <c r="Q142" s="33"/>
    </row>
    <row r="143" spans="1:17" ht="14.4" customHeight="1">
      <c r="A143" s="33"/>
      <c r="B143" s="33" t="str">
        <f>IF(A143="","",IFERROR(VLOOKUP(A143,'Productos base'!$A$7:$H$206,2,FALSE),""))</f>
        <v/>
      </c>
      <c r="C143" s="40"/>
      <c r="D143" s="40"/>
      <c r="E143" s="40"/>
      <c r="F143" s="40" t="str">
        <f t="shared" si="24"/>
        <v/>
      </c>
      <c r="G143" s="40" t="str">
        <f t="shared" si="25"/>
        <v/>
      </c>
      <c r="H143" s="40" t="str">
        <f>IF(A143="","",C143*IFERROR(VLOOKUP(A143,'Productos base'!$A$7:$H$206,6,FALSE),0)+IFERROR(VLOOKUP(A143,'Productos base'!$A$7:$H$206,7,FALSE),0))</f>
        <v/>
      </c>
      <c r="I143" s="40" t="str">
        <f t="shared" si="26"/>
        <v/>
      </c>
      <c r="J143" s="41" t="str">
        <f t="shared" si="27"/>
        <v/>
      </c>
      <c r="K143" s="40" t="str">
        <f>IF(A143="","",MAX(0,G143+IFERROR(VLOOKUP(A143,'Productos base'!$A$7:$H$206,7,FALSE),0)-F143))</f>
        <v/>
      </c>
      <c r="L143" s="40"/>
      <c r="M143" s="34" t="str">
        <f>IF(A143="","",IFERROR(VLOOKUP(A143,'Productos base'!$A$7:$H$206,5,FALSE),0))</f>
        <v/>
      </c>
      <c r="N143" s="34" t="str">
        <f t="shared" si="28"/>
        <v/>
      </c>
      <c r="O143" s="34" t="str">
        <f t="shared" si="29"/>
        <v/>
      </c>
      <c r="P143" s="33" t="str">
        <f>IF(A143="","",IF(F143&lt;=H143,"Urgente",IF(I143&lt;=IFERROR(VLOOKUP(A143,'Productos base'!$A$7:$H$206,6,FALSE),0)+3,"Revisar","Sano")))</f>
        <v/>
      </c>
      <c r="Q143" s="33"/>
    </row>
    <row r="144" spans="1:17" ht="14.4" customHeight="1">
      <c r="A144" s="33"/>
      <c r="B144" s="33" t="str">
        <f>IF(A144="","",IFERROR(VLOOKUP(A144,'Productos base'!$A$7:$H$206,2,FALSE),""))</f>
        <v/>
      </c>
      <c r="C144" s="40"/>
      <c r="D144" s="40"/>
      <c r="E144" s="40"/>
      <c r="F144" s="40" t="str">
        <f t="shared" si="24"/>
        <v/>
      </c>
      <c r="G144" s="40" t="str">
        <f t="shared" si="25"/>
        <v/>
      </c>
      <c r="H144" s="40" t="str">
        <f>IF(A144="","",C144*IFERROR(VLOOKUP(A144,'Productos base'!$A$7:$H$206,6,FALSE),0)+IFERROR(VLOOKUP(A144,'Productos base'!$A$7:$H$206,7,FALSE),0))</f>
        <v/>
      </c>
      <c r="I144" s="40" t="str">
        <f t="shared" si="26"/>
        <v/>
      </c>
      <c r="J144" s="41" t="str">
        <f t="shared" si="27"/>
        <v/>
      </c>
      <c r="K144" s="40" t="str">
        <f>IF(A144="","",MAX(0,G144+IFERROR(VLOOKUP(A144,'Productos base'!$A$7:$H$206,7,FALSE),0)-F144))</f>
        <v/>
      </c>
      <c r="L144" s="40"/>
      <c r="M144" s="34" t="str">
        <f>IF(A144="","",IFERROR(VLOOKUP(A144,'Productos base'!$A$7:$H$206,5,FALSE),0))</f>
        <v/>
      </c>
      <c r="N144" s="34" t="str">
        <f t="shared" si="28"/>
        <v/>
      </c>
      <c r="O144" s="34" t="str">
        <f t="shared" si="29"/>
        <v/>
      </c>
      <c r="P144" s="33" t="str">
        <f>IF(A144="","",IF(F144&lt;=H144,"Urgente",IF(I144&lt;=IFERROR(VLOOKUP(A144,'Productos base'!$A$7:$H$206,6,FALSE),0)+3,"Revisar","Sano")))</f>
        <v/>
      </c>
      <c r="Q144" s="33"/>
    </row>
    <row r="145" spans="1:17" ht="14.4" customHeight="1">
      <c r="A145" s="33"/>
      <c r="B145" s="33" t="str">
        <f>IF(A145="","",IFERROR(VLOOKUP(A145,'Productos base'!$A$7:$H$206,2,FALSE),""))</f>
        <v/>
      </c>
      <c r="C145" s="40"/>
      <c r="D145" s="40"/>
      <c r="E145" s="40"/>
      <c r="F145" s="40" t="str">
        <f t="shared" si="24"/>
        <v/>
      </c>
      <c r="G145" s="40" t="str">
        <f t="shared" si="25"/>
        <v/>
      </c>
      <c r="H145" s="40" t="str">
        <f>IF(A145="","",C145*IFERROR(VLOOKUP(A145,'Productos base'!$A$7:$H$206,6,FALSE),0)+IFERROR(VLOOKUP(A145,'Productos base'!$A$7:$H$206,7,FALSE),0))</f>
        <v/>
      </c>
      <c r="I145" s="40" t="str">
        <f t="shared" si="26"/>
        <v/>
      </c>
      <c r="J145" s="41" t="str">
        <f t="shared" si="27"/>
        <v/>
      </c>
      <c r="K145" s="40" t="str">
        <f>IF(A145="","",MAX(0,G145+IFERROR(VLOOKUP(A145,'Productos base'!$A$7:$H$206,7,FALSE),0)-F145))</f>
        <v/>
      </c>
      <c r="L145" s="40"/>
      <c r="M145" s="34" t="str">
        <f>IF(A145="","",IFERROR(VLOOKUP(A145,'Productos base'!$A$7:$H$206,5,FALSE),0))</f>
        <v/>
      </c>
      <c r="N145" s="34" t="str">
        <f t="shared" si="28"/>
        <v/>
      </c>
      <c r="O145" s="34" t="str">
        <f t="shared" si="29"/>
        <v/>
      </c>
      <c r="P145" s="33" t="str">
        <f>IF(A145="","",IF(F145&lt;=H145,"Urgente",IF(I145&lt;=IFERROR(VLOOKUP(A145,'Productos base'!$A$7:$H$206,6,FALSE),0)+3,"Revisar","Sano")))</f>
        <v/>
      </c>
      <c r="Q145" s="33"/>
    </row>
    <row r="146" spans="1:17" ht="14.4" customHeight="1">
      <c r="A146" s="33"/>
      <c r="B146" s="33" t="str">
        <f>IF(A146="","",IFERROR(VLOOKUP(A146,'Productos base'!$A$7:$H$206,2,FALSE),""))</f>
        <v/>
      </c>
      <c r="C146" s="40"/>
      <c r="D146" s="40"/>
      <c r="E146" s="40"/>
      <c r="F146" s="40" t="str">
        <f t="shared" si="24"/>
        <v/>
      </c>
      <c r="G146" s="40" t="str">
        <f t="shared" si="25"/>
        <v/>
      </c>
      <c r="H146" s="40" t="str">
        <f>IF(A146="","",C146*IFERROR(VLOOKUP(A146,'Productos base'!$A$7:$H$206,6,FALSE),0)+IFERROR(VLOOKUP(A146,'Productos base'!$A$7:$H$206,7,FALSE),0))</f>
        <v/>
      </c>
      <c r="I146" s="40" t="str">
        <f t="shared" si="26"/>
        <v/>
      </c>
      <c r="J146" s="41" t="str">
        <f t="shared" si="27"/>
        <v/>
      </c>
      <c r="K146" s="40" t="str">
        <f>IF(A146="","",MAX(0,G146+IFERROR(VLOOKUP(A146,'Productos base'!$A$7:$H$206,7,FALSE),0)-F146))</f>
        <v/>
      </c>
      <c r="L146" s="40"/>
      <c r="M146" s="34" t="str">
        <f>IF(A146="","",IFERROR(VLOOKUP(A146,'Productos base'!$A$7:$H$206,5,FALSE),0))</f>
        <v/>
      </c>
      <c r="N146" s="34" t="str">
        <f t="shared" si="28"/>
        <v/>
      </c>
      <c r="O146" s="34" t="str">
        <f t="shared" si="29"/>
        <v/>
      </c>
      <c r="P146" s="33" t="str">
        <f>IF(A146="","",IF(F146&lt;=H146,"Urgente",IF(I146&lt;=IFERROR(VLOOKUP(A146,'Productos base'!$A$7:$H$206,6,FALSE),0)+3,"Revisar","Sano")))</f>
        <v/>
      </c>
      <c r="Q146" s="33"/>
    </row>
    <row r="147" spans="1:17" ht="14.4" customHeight="1">
      <c r="A147" s="33"/>
      <c r="B147" s="33" t="str">
        <f>IF(A147="","",IFERROR(VLOOKUP(A147,'Productos base'!$A$7:$H$206,2,FALSE),""))</f>
        <v/>
      </c>
      <c r="C147" s="40"/>
      <c r="D147" s="40"/>
      <c r="E147" s="40"/>
      <c r="F147" s="40" t="str">
        <f t="shared" si="24"/>
        <v/>
      </c>
      <c r="G147" s="40" t="str">
        <f t="shared" si="25"/>
        <v/>
      </c>
      <c r="H147" s="40" t="str">
        <f>IF(A147="","",C147*IFERROR(VLOOKUP(A147,'Productos base'!$A$7:$H$206,6,FALSE),0)+IFERROR(VLOOKUP(A147,'Productos base'!$A$7:$H$206,7,FALSE),0))</f>
        <v/>
      </c>
      <c r="I147" s="40" t="str">
        <f t="shared" si="26"/>
        <v/>
      </c>
      <c r="J147" s="41" t="str">
        <f t="shared" si="27"/>
        <v/>
      </c>
      <c r="K147" s="40" t="str">
        <f>IF(A147="","",MAX(0,G147+IFERROR(VLOOKUP(A147,'Productos base'!$A$7:$H$206,7,FALSE),0)-F147))</f>
        <v/>
      </c>
      <c r="L147" s="40"/>
      <c r="M147" s="34" t="str">
        <f>IF(A147="","",IFERROR(VLOOKUP(A147,'Productos base'!$A$7:$H$206,5,FALSE),0))</f>
        <v/>
      </c>
      <c r="N147" s="34" t="str">
        <f t="shared" si="28"/>
        <v/>
      </c>
      <c r="O147" s="34" t="str">
        <f t="shared" si="29"/>
        <v/>
      </c>
      <c r="P147" s="33" t="str">
        <f>IF(A147="","",IF(F147&lt;=H147,"Urgente",IF(I147&lt;=IFERROR(VLOOKUP(A147,'Productos base'!$A$7:$H$206,6,FALSE),0)+3,"Revisar","Sano")))</f>
        <v/>
      </c>
      <c r="Q147" s="33"/>
    </row>
    <row r="148" spans="1:17" ht="14.4" customHeight="1">
      <c r="A148" s="33"/>
      <c r="B148" s="33" t="str">
        <f>IF(A148="","",IFERROR(VLOOKUP(A148,'Productos base'!$A$7:$H$206,2,FALSE),""))</f>
        <v/>
      </c>
      <c r="C148" s="40"/>
      <c r="D148" s="40"/>
      <c r="E148" s="40"/>
      <c r="F148" s="40" t="str">
        <f t="shared" si="24"/>
        <v/>
      </c>
      <c r="G148" s="40" t="str">
        <f t="shared" si="25"/>
        <v/>
      </c>
      <c r="H148" s="40" t="str">
        <f>IF(A148="","",C148*IFERROR(VLOOKUP(A148,'Productos base'!$A$7:$H$206,6,FALSE),0)+IFERROR(VLOOKUP(A148,'Productos base'!$A$7:$H$206,7,FALSE),0))</f>
        <v/>
      </c>
      <c r="I148" s="40" t="str">
        <f t="shared" si="26"/>
        <v/>
      </c>
      <c r="J148" s="41" t="str">
        <f t="shared" si="27"/>
        <v/>
      </c>
      <c r="K148" s="40" t="str">
        <f>IF(A148="","",MAX(0,G148+IFERROR(VLOOKUP(A148,'Productos base'!$A$7:$H$206,7,FALSE),0)-F148))</f>
        <v/>
      </c>
      <c r="L148" s="40"/>
      <c r="M148" s="34" t="str">
        <f>IF(A148="","",IFERROR(VLOOKUP(A148,'Productos base'!$A$7:$H$206,5,FALSE),0))</f>
        <v/>
      </c>
      <c r="N148" s="34" t="str">
        <f t="shared" si="28"/>
        <v/>
      </c>
      <c r="O148" s="34" t="str">
        <f t="shared" si="29"/>
        <v/>
      </c>
      <c r="P148" s="33" t="str">
        <f>IF(A148="","",IF(F148&lt;=H148,"Urgente",IF(I148&lt;=IFERROR(VLOOKUP(A148,'Productos base'!$A$7:$H$206,6,FALSE),0)+3,"Revisar","Sano")))</f>
        <v/>
      </c>
      <c r="Q148" s="33"/>
    </row>
    <row r="149" spans="1:17" ht="14.4" customHeight="1">
      <c r="A149" s="33"/>
      <c r="B149" s="33" t="str">
        <f>IF(A149="","",IFERROR(VLOOKUP(A149,'Productos base'!$A$7:$H$206,2,FALSE),""))</f>
        <v/>
      </c>
      <c r="C149" s="40"/>
      <c r="D149" s="40"/>
      <c r="E149" s="40"/>
      <c r="F149" s="40" t="str">
        <f t="shared" si="24"/>
        <v/>
      </c>
      <c r="G149" s="40" t="str">
        <f t="shared" si="25"/>
        <v/>
      </c>
      <c r="H149" s="40" t="str">
        <f>IF(A149="","",C149*IFERROR(VLOOKUP(A149,'Productos base'!$A$7:$H$206,6,FALSE),0)+IFERROR(VLOOKUP(A149,'Productos base'!$A$7:$H$206,7,FALSE),0))</f>
        <v/>
      </c>
      <c r="I149" s="40" t="str">
        <f t="shared" si="26"/>
        <v/>
      </c>
      <c r="J149" s="41" t="str">
        <f t="shared" si="27"/>
        <v/>
      </c>
      <c r="K149" s="40" t="str">
        <f>IF(A149="","",MAX(0,G149+IFERROR(VLOOKUP(A149,'Productos base'!$A$7:$H$206,7,FALSE),0)-F149))</f>
        <v/>
      </c>
      <c r="L149" s="40"/>
      <c r="M149" s="34" t="str">
        <f>IF(A149="","",IFERROR(VLOOKUP(A149,'Productos base'!$A$7:$H$206,5,FALSE),0))</f>
        <v/>
      </c>
      <c r="N149" s="34" t="str">
        <f t="shared" si="28"/>
        <v/>
      </c>
      <c r="O149" s="34" t="str">
        <f t="shared" si="29"/>
        <v/>
      </c>
      <c r="P149" s="33" t="str">
        <f>IF(A149="","",IF(F149&lt;=H149,"Urgente",IF(I149&lt;=IFERROR(VLOOKUP(A149,'Productos base'!$A$7:$H$206,6,FALSE),0)+3,"Revisar","Sano")))</f>
        <v/>
      </c>
      <c r="Q149" s="33"/>
    </row>
    <row r="150" spans="1:17" ht="14.4" customHeight="1">
      <c r="A150" s="33"/>
      <c r="B150" s="33" t="str">
        <f>IF(A150="","",IFERROR(VLOOKUP(A150,'Productos base'!$A$7:$H$206,2,FALSE),""))</f>
        <v/>
      </c>
      <c r="C150" s="40"/>
      <c r="D150" s="40"/>
      <c r="E150" s="40"/>
      <c r="F150" s="40" t="str">
        <f t="shared" si="24"/>
        <v/>
      </c>
      <c r="G150" s="40" t="str">
        <f t="shared" si="25"/>
        <v/>
      </c>
      <c r="H150" s="40" t="str">
        <f>IF(A150="","",C150*IFERROR(VLOOKUP(A150,'Productos base'!$A$7:$H$206,6,FALSE),0)+IFERROR(VLOOKUP(A150,'Productos base'!$A$7:$H$206,7,FALSE),0))</f>
        <v/>
      </c>
      <c r="I150" s="40" t="str">
        <f t="shared" si="26"/>
        <v/>
      </c>
      <c r="J150" s="41" t="str">
        <f t="shared" si="27"/>
        <v/>
      </c>
      <c r="K150" s="40" t="str">
        <f>IF(A150="","",MAX(0,G150+IFERROR(VLOOKUP(A150,'Productos base'!$A$7:$H$206,7,FALSE),0)-F150))</f>
        <v/>
      </c>
      <c r="L150" s="40"/>
      <c r="M150" s="34" t="str">
        <f>IF(A150="","",IFERROR(VLOOKUP(A150,'Productos base'!$A$7:$H$206,5,FALSE),0))</f>
        <v/>
      </c>
      <c r="N150" s="34" t="str">
        <f t="shared" si="28"/>
        <v/>
      </c>
      <c r="O150" s="34" t="str">
        <f t="shared" si="29"/>
        <v/>
      </c>
      <c r="P150" s="33" t="str">
        <f>IF(A150="","",IF(F150&lt;=H150,"Urgente",IF(I150&lt;=IFERROR(VLOOKUP(A150,'Productos base'!$A$7:$H$206,6,FALSE),0)+3,"Revisar","Sano")))</f>
        <v/>
      </c>
      <c r="Q150" s="33"/>
    </row>
    <row r="151" spans="1:17" ht="14.4" customHeight="1">
      <c r="A151" s="33"/>
      <c r="B151" s="33" t="str">
        <f>IF(A151="","",IFERROR(VLOOKUP(A151,'Productos base'!$A$7:$H$206,2,FALSE),""))</f>
        <v/>
      </c>
      <c r="C151" s="40"/>
      <c r="D151" s="40"/>
      <c r="E151" s="40"/>
      <c r="F151" s="40" t="str">
        <f t="shared" si="24"/>
        <v/>
      </c>
      <c r="G151" s="40" t="str">
        <f t="shared" si="25"/>
        <v/>
      </c>
      <c r="H151" s="40" t="str">
        <f>IF(A151="","",C151*IFERROR(VLOOKUP(A151,'Productos base'!$A$7:$H$206,6,FALSE),0)+IFERROR(VLOOKUP(A151,'Productos base'!$A$7:$H$206,7,FALSE),0))</f>
        <v/>
      </c>
      <c r="I151" s="40" t="str">
        <f t="shared" si="26"/>
        <v/>
      </c>
      <c r="J151" s="41" t="str">
        <f t="shared" si="27"/>
        <v/>
      </c>
      <c r="K151" s="40" t="str">
        <f>IF(A151="","",MAX(0,G151+IFERROR(VLOOKUP(A151,'Productos base'!$A$7:$H$206,7,FALSE),0)-F151))</f>
        <v/>
      </c>
      <c r="L151" s="40"/>
      <c r="M151" s="34" t="str">
        <f>IF(A151="","",IFERROR(VLOOKUP(A151,'Productos base'!$A$7:$H$206,5,FALSE),0))</f>
        <v/>
      </c>
      <c r="N151" s="34" t="str">
        <f t="shared" si="28"/>
        <v/>
      </c>
      <c r="O151" s="34" t="str">
        <f t="shared" si="29"/>
        <v/>
      </c>
      <c r="P151" s="33" t="str">
        <f>IF(A151="","",IF(F151&lt;=H151,"Urgente",IF(I151&lt;=IFERROR(VLOOKUP(A151,'Productos base'!$A$7:$H$206,6,FALSE),0)+3,"Revisar","Sano")))</f>
        <v/>
      </c>
      <c r="Q151" s="33"/>
    </row>
    <row r="152" spans="1:17" ht="14.4" customHeight="1">
      <c r="A152" s="33"/>
      <c r="B152" s="33" t="str">
        <f>IF(A152="","",IFERROR(VLOOKUP(A152,'Productos base'!$A$7:$H$206,2,FALSE),""))</f>
        <v/>
      </c>
      <c r="C152" s="40"/>
      <c r="D152" s="40"/>
      <c r="E152" s="40"/>
      <c r="F152" s="40" t="str">
        <f t="shared" si="24"/>
        <v/>
      </c>
      <c r="G152" s="40" t="str">
        <f t="shared" si="25"/>
        <v/>
      </c>
      <c r="H152" s="40" t="str">
        <f>IF(A152="","",C152*IFERROR(VLOOKUP(A152,'Productos base'!$A$7:$H$206,6,FALSE),0)+IFERROR(VLOOKUP(A152,'Productos base'!$A$7:$H$206,7,FALSE),0))</f>
        <v/>
      </c>
      <c r="I152" s="40" t="str">
        <f t="shared" si="26"/>
        <v/>
      </c>
      <c r="J152" s="41" t="str">
        <f t="shared" si="27"/>
        <v/>
      </c>
      <c r="K152" s="40" t="str">
        <f>IF(A152="","",MAX(0,G152+IFERROR(VLOOKUP(A152,'Productos base'!$A$7:$H$206,7,FALSE),0)-F152))</f>
        <v/>
      </c>
      <c r="L152" s="40"/>
      <c r="M152" s="34" t="str">
        <f>IF(A152="","",IFERROR(VLOOKUP(A152,'Productos base'!$A$7:$H$206,5,FALSE),0))</f>
        <v/>
      </c>
      <c r="N152" s="34" t="str">
        <f t="shared" si="28"/>
        <v/>
      </c>
      <c r="O152" s="34" t="str">
        <f t="shared" si="29"/>
        <v/>
      </c>
      <c r="P152" s="33" t="str">
        <f>IF(A152="","",IF(F152&lt;=H152,"Urgente",IF(I152&lt;=IFERROR(VLOOKUP(A152,'Productos base'!$A$7:$H$206,6,FALSE),0)+3,"Revisar","Sano")))</f>
        <v/>
      </c>
      <c r="Q152" s="33"/>
    </row>
    <row r="153" spans="1:17" ht="14.4" customHeight="1">
      <c r="A153" s="33"/>
      <c r="B153" s="33" t="str">
        <f>IF(A153="","",IFERROR(VLOOKUP(A153,'Productos base'!$A$7:$H$206,2,FALSE),""))</f>
        <v/>
      </c>
      <c r="C153" s="40"/>
      <c r="D153" s="40"/>
      <c r="E153" s="40"/>
      <c r="F153" s="40" t="str">
        <f t="shared" si="24"/>
        <v/>
      </c>
      <c r="G153" s="40" t="str">
        <f t="shared" si="25"/>
        <v/>
      </c>
      <c r="H153" s="40" t="str">
        <f>IF(A153="","",C153*IFERROR(VLOOKUP(A153,'Productos base'!$A$7:$H$206,6,FALSE),0)+IFERROR(VLOOKUP(A153,'Productos base'!$A$7:$H$206,7,FALSE),0))</f>
        <v/>
      </c>
      <c r="I153" s="40" t="str">
        <f t="shared" si="26"/>
        <v/>
      </c>
      <c r="J153" s="41" t="str">
        <f t="shared" si="27"/>
        <v/>
      </c>
      <c r="K153" s="40" t="str">
        <f>IF(A153="","",MAX(0,G153+IFERROR(VLOOKUP(A153,'Productos base'!$A$7:$H$206,7,FALSE),0)-F153))</f>
        <v/>
      </c>
      <c r="L153" s="40"/>
      <c r="M153" s="34" t="str">
        <f>IF(A153="","",IFERROR(VLOOKUP(A153,'Productos base'!$A$7:$H$206,5,FALSE),0))</f>
        <v/>
      </c>
      <c r="N153" s="34" t="str">
        <f t="shared" si="28"/>
        <v/>
      </c>
      <c r="O153" s="34" t="str">
        <f t="shared" si="29"/>
        <v/>
      </c>
      <c r="P153" s="33" t="str">
        <f>IF(A153="","",IF(F153&lt;=H153,"Urgente",IF(I153&lt;=IFERROR(VLOOKUP(A153,'Productos base'!$A$7:$H$206,6,FALSE),0)+3,"Revisar","Sano")))</f>
        <v/>
      </c>
      <c r="Q153" s="33"/>
    </row>
    <row r="154" spans="1:17" ht="14.4" customHeight="1">
      <c r="A154" s="33"/>
      <c r="B154" s="33" t="str">
        <f>IF(A154="","",IFERROR(VLOOKUP(A154,'Productos base'!$A$7:$H$206,2,FALSE),""))</f>
        <v/>
      </c>
      <c r="C154" s="40"/>
      <c r="D154" s="40"/>
      <c r="E154" s="40"/>
      <c r="F154" s="40" t="str">
        <f t="shared" si="24"/>
        <v/>
      </c>
      <c r="G154" s="40" t="str">
        <f t="shared" si="25"/>
        <v/>
      </c>
      <c r="H154" s="40" t="str">
        <f>IF(A154="","",C154*IFERROR(VLOOKUP(A154,'Productos base'!$A$7:$H$206,6,FALSE),0)+IFERROR(VLOOKUP(A154,'Productos base'!$A$7:$H$206,7,FALSE),0))</f>
        <v/>
      </c>
      <c r="I154" s="40" t="str">
        <f t="shared" si="26"/>
        <v/>
      </c>
      <c r="J154" s="41" t="str">
        <f t="shared" si="27"/>
        <v/>
      </c>
      <c r="K154" s="40" t="str">
        <f>IF(A154="","",MAX(0,G154+IFERROR(VLOOKUP(A154,'Productos base'!$A$7:$H$206,7,FALSE),0)-F154))</f>
        <v/>
      </c>
      <c r="L154" s="40"/>
      <c r="M154" s="34" t="str">
        <f>IF(A154="","",IFERROR(VLOOKUP(A154,'Productos base'!$A$7:$H$206,5,FALSE),0))</f>
        <v/>
      </c>
      <c r="N154" s="34" t="str">
        <f t="shared" si="28"/>
        <v/>
      </c>
      <c r="O154" s="34" t="str">
        <f t="shared" si="29"/>
        <v/>
      </c>
      <c r="P154" s="33" t="str">
        <f>IF(A154="","",IF(F154&lt;=H154,"Urgente",IF(I154&lt;=IFERROR(VLOOKUP(A154,'Productos base'!$A$7:$H$206,6,FALSE),0)+3,"Revisar","Sano")))</f>
        <v/>
      </c>
      <c r="Q154" s="33"/>
    </row>
    <row r="155" spans="1:17" ht="14.4" customHeight="1">
      <c r="A155" s="33"/>
      <c r="B155" s="33" t="str">
        <f>IF(A155="","",IFERROR(VLOOKUP(A155,'Productos base'!$A$7:$H$206,2,FALSE),""))</f>
        <v/>
      </c>
      <c r="C155" s="40"/>
      <c r="D155" s="40"/>
      <c r="E155" s="40"/>
      <c r="F155" s="40" t="str">
        <f t="shared" si="24"/>
        <v/>
      </c>
      <c r="G155" s="40" t="str">
        <f t="shared" si="25"/>
        <v/>
      </c>
      <c r="H155" s="40" t="str">
        <f>IF(A155="","",C155*IFERROR(VLOOKUP(A155,'Productos base'!$A$7:$H$206,6,FALSE),0)+IFERROR(VLOOKUP(A155,'Productos base'!$A$7:$H$206,7,FALSE),0))</f>
        <v/>
      </c>
      <c r="I155" s="40" t="str">
        <f t="shared" si="26"/>
        <v/>
      </c>
      <c r="J155" s="41" t="str">
        <f t="shared" si="27"/>
        <v/>
      </c>
      <c r="K155" s="40" t="str">
        <f>IF(A155="","",MAX(0,G155+IFERROR(VLOOKUP(A155,'Productos base'!$A$7:$H$206,7,FALSE),0)-F155))</f>
        <v/>
      </c>
      <c r="L155" s="40"/>
      <c r="M155" s="34" t="str">
        <f>IF(A155="","",IFERROR(VLOOKUP(A155,'Productos base'!$A$7:$H$206,5,FALSE),0))</f>
        <v/>
      </c>
      <c r="N155" s="34" t="str">
        <f t="shared" si="28"/>
        <v/>
      </c>
      <c r="O155" s="34" t="str">
        <f t="shared" si="29"/>
        <v/>
      </c>
      <c r="P155" s="33" t="str">
        <f>IF(A155="","",IF(F155&lt;=H155,"Urgente",IF(I155&lt;=IFERROR(VLOOKUP(A155,'Productos base'!$A$7:$H$206,6,FALSE),0)+3,"Revisar","Sano")))</f>
        <v/>
      </c>
      <c r="Q155" s="33"/>
    </row>
    <row r="156" spans="1:17" ht="14.4" customHeight="1">
      <c r="A156" s="33"/>
      <c r="B156" s="33" t="str">
        <f>IF(A156="","",IFERROR(VLOOKUP(A156,'Productos base'!$A$7:$H$206,2,FALSE),""))</f>
        <v/>
      </c>
      <c r="C156" s="40"/>
      <c r="D156" s="40"/>
      <c r="E156" s="40"/>
      <c r="F156" s="40" t="str">
        <f t="shared" si="24"/>
        <v/>
      </c>
      <c r="G156" s="40" t="str">
        <f t="shared" si="25"/>
        <v/>
      </c>
      <c r="H156" s="40" t="str">
        <f>IF(A156="","",C156*IFERROR(VLOOKUP(A156,'Productos base'!$A$7:$H$206,6,FALSE),0)+IFERROR(VLOOKUP(A156,'Productos base'!$A$7:$H$206,7,FALSE),0))</f>
        <v/>
      </c>
      <c r="I156" s="40" t="str">
        <f t="shared" si="26"/>
        <v/>
      </c>
      <c r="J156" s="41" t="str">
        <f t="shared" si="27"/>
        <v/>
      </c>
      <c r="K156" s="40" t="str">
        <f>IF(A156="","",MAX(0,G156+IFERROR(VLOOKUP(A156,'Productos base'!$A$7:$H$206,7,FALSE),0)-F156))</f>
        <v/>
      </c>
      <c r="L156" s="40"/>
      <c r="M156" s="34" t="str">
        <f>IF(A156="","",IFERROR(VLOOKUP(A156,'Productos base'!$A$7:$H$206,5,FALSE),0))</f>
        <v/>
      </c>
      <c r="N156" s="34" t="str">
        <f t="shared" si="28"/>
        <v/>
      </c>
      <c r="O156" s="34" t="str">
        <f t="shared" si="29"/>
        <v/>
      </c>
      <c r="P156" s="33" t="str">
        <f>IF(A156="","",IF(F156&lt;=H156,"Urgente",IF(I156&lt;=IFERROR(VLOOKUP(A156,'Productos base'!$A$7:$H$206,6,FALSE),0)+3,"Revisar","Sano")))</f>
        <v/>
      </c>
      <c r="Q156" s="33"/>
    </row>
    <row r="157" spans="1:17" ht="14.4" customHeight="1">
      <c r="A157" s="33"/>
      <c r="B157" s="33" t="str">
        <f>IF(A157="","",IFERROR(VLOOKUP(A157,'Productos base'!$A$7:$H$206,2,FALSE),""))</f>
        <v/>
      </c>
      <c r="C157" s="40"/>
      <c r="D157" s="40"/>
      <c r="E157" s="40"/>
      <c r="F157" s="40" t="str">
        <f t="shared" si="24"/>
        <v/>
      </c>
      <c r="G157" s="40" t="str">
        <f t="shared" si="25"/>
        <v/>
      </c>
      <c r="H157" s="40" t="str">
        <f>IF(A157="","",C157*IFERROR(VLOOKUP(A157,'Productos base'!$A$7:$H$206,6,FALSE),0)+IFERROR(VLOOKUP(A157,'Productos base'!$A$7:$H$206,7,FALSE),0))</f>
        <v/>
      </c>
      <c r="I157" s="40" t="str">
        <f t="shared" si="26"/>
        <v/>
      </c>
      <c r="J157" s="41" t="str">
        <f t="shared" si="27"/>
        <v/>
      </c>
      <c r="K157" s="40" t="str">
        <f>IF(A157="","",MAX(0,G157+IFERROR(VLOOKUP(A157,'Productos base'!$A$7:$H$206,7,FALSE),0)-F157))</f>
        <v/>
      </c>
      <c r="L157" s="40"/>
      <c r="M157" s="34" t="str">
        <f>IF(A157="","",IFERROR(VLOOKUP(A157,'Productos base'!$A$7:$H$206,5,FALSE),0))</f>
        <v/>
      </c>
      <c r="N157" s="34" t="str">
        <f t="shared" si="28"/>
        <v/>
      </c>
      <c r="O157" s="34" t="str">
        <f t="shared" si="29"/>
        <v/>
      </c>
      <c r="P157" s="33" t="str">
        <f>IF(A157="","",IF(F157&lt;=H157,"Urgente",IF(I157&lt;=IFERROR(VLOOKUP(A157,'Productos base'!$A$7:$H$206,6,FALSE),0)+3,"Revisar","Sano")))</f>
        <v/>
      </c>
      <c r="Q157" s="33"/>
    </row>
    <row r="158" spans="1:17" ht="14.4" customHeight="1">
      <c r="A158" s="33"/>
      <c r="B158" s="33" t="str">
        <f>IF(A158="","",IFERROR(VLOOKUP(A158,'Productos base'!$A$7:$H$206,2,FALSE),""))</f>
        <v/>
      </c>
      <c r="C158" s="40"/>
      <c r="D158" s="40"/>
      <c r="E158" s="40"/>
      <c r="F158" s="40" t="str">
        <f t="shared" si="24"/>
        <v/>
      </c>
      <c r="G158" s="40" t="str">
        <f t="shared" si="25"/>
        <v/>
      </c>
      <c r="H158" s="40" t="str">
        <f>IF(A158="","",C158*IFERROR(VLOOKUP(A158,'Productos base'!$A$7:$H$206,6,FALSE),0)+IFERROR(VLOOKUP(A158,'Productos base'!$A$7:$H$206,7,FALSE),0))</f>
        <v/>
      </c>
      <c r="I158" s="40" t="str">
        <f t="shared" si="26"/>
        <v/>
      </c>
      <c r="J158" s="41" t="str">
        <f t="shared" si="27"/>
        <v/>
      </c>
      <c r="K158" s="40" t="str">
        <f>IF(A158="","",MAX(0,G158+IFERROR(VLOOKUP(A158,'Productos base'!$A$7:$H$206,7,FALSE),0)-F158))</f>
        <v/>
      </c>
      <c r="L158" s="40"/>
      <c r="M158" s="34" t="str">
        <f>IF(A158="","",IFERROR(VLOOKUP(A158,'Productos base'!$A$7:$H$206,5,FALSE),0))</f>
        <v/>
      </c>
      <c r="N158" s="34" t="str">
        <f t="shared" si="28"/>
        <v/>
      </c>
      <c r="O158" s="34" t="str">
        <f t="shared" si="29"/>
        <v/>
      </c>
      <c r="P158" s="33" t="str">
        <f>IF(A158="","",IF(F158&lt;=H158,"Urgente",IF(I158&lt;=IFERROR(VLOOKUP(A158,'Productos base'!$A$7:$H$206,6,FALSE),0)+3,"Revisar","Sano")))</f>
        <v/>
      </c>
      <c r="Q158" s="33"/>
    </row>
    <row r="159" spans="1:17" ht="14.4" customHeight="1">
      <c r="A159" s="33"/>
      <c r="B159" s="33" t="str">
        <f>IF(A159="","",IFERROR(VLOOKUP(A159,'Productos base'!$A$7:$H$206,2,FALSE),""))</f>
        <v/>
      </c>
      <c r="C159" s="40"/>
      <c r="D159" s="40"/>
      <c r="E159" s="40"/>
      <c r="F159" s="40" t="str">
        <f t="shared" si="24"/>
        <v/>
      </c>
      <c r="G159" s="40" t="str">
        <f t="shared" si="25"/>
        <v/>
      </c>
      <c r="H159" s="40" t="str">
        <f>IF(A159="","",C159*IFERROR(VLOOKUP(A159,'Productos base'!$A$7:$H$206,6,FALSE),0)+IFERROR(VLOOKUP(A159,'Productos base'!$A$7:$H$206,7,FALSE),0))</f>
        <v/>
      </c>
      <c r="I159" s="40" t="str">
        <f t="shared" si="26"/>
        <v/>
      </c>
      <c r="J159" s="41" t="str">
        <f t="shared" si="27"/>
        <v/>
      </c>
      <c r="K159" s="40" t="str">
        <f>IF(A159="","",MAX(0,G159+IFERROR(VLOOKUP(A159,'Productos base'!$A$7:$H$206,7,FALSE),0)-F159))</f>
        <v/>
      </c>
      <c r="L159" s="40"/>
      <c r="M159" s="34" t="str">
        <f>IF(A159="","",IFERROR(VLOOKUP(A159,'Productos base'!$A$7:$H$206,5,FALSE),0))</f>
        <v/>
      </c>
      <c r="N159" s="34" t="str">
        <f t="shared" si="28"/>
        <v/>
      </c>
      <c r="O159" s="34" t="str">
        <f t="shared" si="29"/>
        <v/>
      </c>
      <c r="P159" s="33" t="str">
        <f>IF(A159="","",IF(F159&lt;=H159,"Urgente",IF(I159&lt;=IFERROR(VLOOKUP(A159,'Productos base'!$A$7:$H$206,6,FALSE),0)+3,"Revisar","Sano")))</f>
        <v/>
      </c>
      <c r="Q159" s="33"/>
    </row>
    <row r="160" spans="1:17" ht="14.4" customHeight="1">
      <c r="A160" s="33"/>
      <c r="B160" s="33" t="str">
        <f>IF(A160="","",IFERROR(VLOOKUP(A160,'Productos base'!$A$7:$H$206,2,FALSE),""))</f>
        <v/>
      </c>
      <c r="C160" s="40"/>
      <c r="D160" s="40"/>
      <c r="E160" s="40"/>
      <c r="F160" s="40" t="str">
        <f t="shared" si="24"/>
        <v/>
      </c>
      <c r="G160" s="40" t="str">
        <f t="shared" si="25"/>
        <v/>
      </c>
      <c r="H160" s="40" t="str">
        <f>IF(A160="","",C160*IFERROR(VLOOKUP(A160,'Productos base'!$A$7:$H$206,6,FALSE),0)+IFERROR(VLOOKUP(A160,'Productos base'!$A$7:$H$206,7,FALSE),0))</f>
        <v/>
      </c>
      <c r="I160" s="40" t="str">
        <f t="shared" si="26"/>
        <v/>
      </c>
      <c r="J160" s="41" t="str">
        <f t="shared" si="27"/>
        <v/>
      </c>
      <c r="K160" s="40" t="str">
        <f>IF(A160="","",MAX(0,G160+IFERROR(VLOOKUP(A160,'Productos base'!$A$7:$H$206,7,FALSE),0)-F160))</f>
        <v/>
      </c>
      <c r="L160" s="40"/>
      <c r="M160" s="34" t="str">
        <f>IF(A160="","",IFERROR(VLOOKUP(A160,'Productos base'!$A$7:$H$206,5,FALSE),0))</f>
        <v/>
      </c>
      <c r="N160" s="34" t="str">
        <f t="shared" si="28"/>
        <v/>
      </c>
      <c r="O160" s="34" t="str">
        <f t="shared" si="29"/>
        <v/>
      </c>
      <c r="P160" s="33" t="str">
        <f>IF(A160="","",IF(F160&lt;=H160,"Urgente",IF(I160&lt;=IFERROR(VLOOKUP(A160,'Productos base'!$A$7:$H$206,6,FALSE),0)+3,"Revisar","Sano")))</f>
        <v/>
      </c>
      <c r="Q160" s="33"/>
    </row>
    <row r="161" spans="1:17" ht="14.4" customHeight="1">
      <c r="A161" s="33"/>
      <c r="B161" s="33" t="str">
        <f>IF(A161="","",IFERROR(VLOOKUP(A161,'Productos base'!$A$7:$H$206,2,FALSE),""))</f>
        <v/>
      </c>
      <c r="C161" s="40"/>
      <c r="D161" s="40"/>
      <c r="E161" s="40"/>
      <c r="F161" s="40" t="str">
        <f t="shared" si="24"/>
        <v/>
      </c>
      <c r="G161" s="40" t="str">
        <f t="shared" si="25"/>
        <v/>
      </c>
      <c r="H161" s="40" t="str">
        <f>IF(A161="","",C161*IFERROR(VLOOKUP(A161,'Productos base'!$A$7:$H$206,6,FALSE),0)+IFERROR(VLOOKUP(A161,'Productos base'!$A$7:$H$206,7,FALSE),0))</f>
        <v/>
      </c>
      <c r="I161" s="40" t="str">
        <f t="shared" si="26"/>
        <v/>
      </c>
      <c r="J161" s="41" t="str">
        <f t="shared" si="27"/>
        <v/>
      </c>
      <c r="K161" s="40" t="str">
        <f>IF(A161="","",MAX(0,G161+IFERROR(VLOOKUP(A161,'Productos base'!$A$7:$H$206,7,FALSE),0)-F161))</f>
        <v/>
      </c>
      <c r="L161" s="40"/>
      <c r="M161" s="34" t="str">
        <f>IF(A161="","",IFERROR(VLOOKUP(A161,'Productos base'!$A$7:$H$206,5,FALSE),0))</f>
        <v/>
      </c>
      <c r="N161" s="34" t="str">
        <f t="shared" si="28"/>
        <v/>
      </c>
      <c r="O161" s="34" t="str">
        <f t="shared" si="29"/>
        <v/>
      </c>
      <c r="P161" s="33" t="str">
        <f>IF(A161="","",IF(F161&lt;=H161,"Urgente",IF(I161&lt;=IFERROR(VLOOKUP(A161,'Productos base'!$A$7:$H$206,6,FALSE),0)+3,"Revisar","Sano")))</f>
        <v/>
      </c>
      <c r="Q161" s="33"/>
    </row>
    <row r="162" spans="1:17" ht="14.4" customHeight="1">
      <c r="A162" s="33"/>
      <c r="B162" s="33" t="str">
        <f>IF(A162="","",IFERROR(VLOOKUP(A162,'Productos base'!$A$7:$H$206,2,FALSE),""))</f>
        <v/>
      </c>
      <c r="C162" s="40"/>
      <c r="D162" s="40"/>
      <c r="E162" s="40"/>
      <c r="F162" s="40" t="str">
        <f t="shared" si="24"/>
        <v/>
      </c>
      <c r="G162" s="40" t="str">
        <f t="shared" si="25"/>
        <v/>
      </c>
      <c r="H162" s="40" t="str">
        <f>IF(A162="","",C162*IFERROR(VLOOKUP(A162,'Productos base'!$A$7:$H$206,6,FALSE),0)+IFERROR(VLOOKUP(A162,'Productos base'!$A$7:$H$206,7,FALSE),0))</f>
        <v/>
      </c>
      <c r="I162" s="40" t="str">
        <f t="shared" si="26"/>
        <v/>
      </c>
      <c r="J162" s="41" t="str">
        <f t="shared" si="27"/>
        <v/>
      </c>
      <c r="K162" s="40" t="str">
        <f>IF(A162="","",MAX(0,G162+IFERROR(VLOOKUP(A162,'Productos base'!$A$7:$H$206,7,FALSE),0)-F162))</f>
        <v/>
      </c>
      <c r="L162" s="40"/>
      <c r="M162" s="34" t="str">
        <f>IF(A162="","",IFERROR(VLOOKUP(A162,'Productos base'!$A$7:$H$206,5,FALSE),0))</f>
        <v/>
      </c>
      <c r="N162" s="34" t="str">
        <f t="shared" si="28"/>
        <v/>
      </c>
      <c r="O162" s="34" t="str">
        <f t="shared" si="29"/>
        <v/>
      </c>
      <c r="P162" s="33" t="str">
        <f>IF(A162="","",IF(F162&lt;=H162,"Urgente",IF(I162&lt;=IFERROR(VLOOKUP(A162,'Productos base'!$A$7:$H$206,6,FALSE),0)+3,"Revisar","Sano")))</f>
        <v/>
      </c>
      <c r="Q162" s="33"/>
    </row>
    <row r="163" spans="1:17" ht="14.4" customHeight="1">
      <c r="A163" s="33"/>
      <c r="B163" s="33" t="str">
        <f>IF(A163="","",IFERROR(VLOOKUP(A163,'Productos base'!$A$7:$H$206,2,FALSE),""))</f>
        <v/>
      </c>
      <c r="C163" s="40"/>
      <c r="D163" s="40"/>
      <c r="E163" s="40"/>
      <c r="F163" s="40" t="str">
        <f t="shared" si="24"/>
        <v/>
      </c>
      <c r="G163" s="40" t="str">
        <f t="shared" si="25"/>
        <v/>
      </c>
      <c r="H163" s="40" t="str">
        <f>IF(A163="","",C163*IFERROR(VLOOKUP(A163,'Productos base'!$A$7:$H$206,6,FALSE),0)+IFERROR(VLOOKUP(A163,'Productos base'!$A$7:$H$206,7,FALSE),0))</f>
        <v/>
      </c>
      <c r="I163" s="40" t="str">
        <f t="shared" si="26"/>
        <v/>
      </c>
      <c r="J163" s="41" t="str">
        <f t="shared" si="27"/>
        <v/>
      </c>
      <c r="K163" s="40" t="str">
        <f>IF(A163="","",MAX(0,G163+IFERROR(VLOOKUP(A163,'Productos base'!$A$7:$H$206,7,FALSE),0)-F163))</f>
        <v/>
      </c>
      <c r="L163" s="40"/>
      <c r="M163" s="34" t="str">
        <f>IF(A163="","",IFERROR(VLOOKUP(A163,'Productos base'!$A$7:$H$206,5,FALSE),0))</f>
        <v/>
      </c>
      <c r="N163" s="34" t="str">
        <f t="shared" si="28"/>
        <v/>
      </c>
      <c r="O163" s="34" t="str">
        <f t="shared" si="29"/>
        <v/>
      </c>
      <c r="P163" s="33" t="str">
        <f>IF(A163="","",IF(F163&lt;=H163,"Urgente",IF(I163&lt;=IFERROR(VLOOKUP(A163,'Productos base'!$A$7:$H$206,6,FALSE),0)+3,"Revisar","Sano")))</f>
        <v/>
      </c>
      <c r="Q163" s="33"/>
    </row>
    <row r="164" spans="1:17" ht="14.4" customHeight="1">
      <c r="A164" s="33"/>
      <c r="B164" s="33" t="str">
        <f>IF(A164="","",IFERROR(VLOOKUP(A164,'Productos base'!$A$7:$H$206,2,FALSE),""))</f>
        <v/>
      </c>
      <c r="C164" s="40"/>
      <c r="D164" s="40"/>
      <c r="E164" s="40"/>
      <c r="F164" s="40" t="str">
        <f t="shared" si="24"/>
        <v/>
      </c>
      <c r="G164" s="40" t="str">
        <f t="shared" si="25"/>
        <v/>
      </c>
      <c r="H164" s="40" t="str">
        <f>IF(A164="","",C164*IFERROR(VLOOKUP(A164,'Productos base'!$A$7:$H$206,6,FALSE),0)+IFERROR(VLOOKUP(A164,'Productos base'!$A$7:$H$206,7,FALSE),0))</f>
        <v/>
      </c>
      <c r="I164" s="40" t="str">
        <f t="shared" si="26"/>
        <v/>
      </c>
      <c r="J164" s="41" t="str">
        <f t="shared" si="27"/>
        <v/>
      </c>
      <c r="K164" s="40" t="str">
        <f>IF(A164="","",MAX(0,G164+IFERROR(VLOOKUP(A164,'Productos base'!$A$7:$H$206,7,FALSE),0)-F164))</f>
        <v/>
      </c>
      <c r="L164" s="40"/>
      <c r="M164" s="34" t="str">
        <f>IF(A164="","",IFERROR(VLOOKUP(A164,'Productos base'!$A$7:$H$206,5,FALSE),0))</f>
        <v/>
      </c>
      <c r="N164" s="34" t="str">
        <f t="shared" si="28"/>
        <v/>
      </c>
      <c r="O164" s="34" t="str">
        <f t="shared" si="29"/>
        <v/>
      </c>
      <c r="P164" s="33" t="str">
        <f>IF(A164="","",IF(F164&lt;=H164,"Urgente",IF(I164&lt;=IFERROR(VLOOKUP(A164,'Productos base'!$A$7:$H$206,6,FALSE),0)+3,"Revisar","Sano")))</f>
        <v/>
      </c>
      <c r="Q164" s="33"/>
    </row>
    <row r="165" spans="1:17" ht="14.4" customHeight="1">
      <c r="A165" s="33"/>
      <c r="B165" s="33" t="str">
        <f>IF(A165="","",IFERROR(VLOOKUP(A165,'Productos base'!$A$7:$H$206,2,FALSE),""))</f>
        <v/>
      </c>
      <c r="C165" s="40"/>
      <c r="D165" s="40"/>
      <c r="E165" s="40"/>
      <c r="F165" s="40" t="str">
        <f t="shared" si="24"/>
        <v/>
      </c>
      <c r="G165" s="40" t="str">
        <f t="shared" si="25"/>
        <v/>
      </c>
      <c r="H165" s="40" t="str">
        <f>IF(A165="","",C165*IFERROR(VLOOKUP(A165,'Productos base'!$A$7:$H$206,6,FALSE),0)+IFERROR(VLOOKUP(A165,'Productos base'!$A$7:$H$206,7,FALSE),0))</f>
        <v/>
      </c>
      <c r="I165" s="40" t="str">
        <f t="shared" si="26"/>
        <v/>
      </c>
      <c r="J165" s="41" t="str">
        <f t="shared" si="27"/>
        <v/>
      </c>
      <c r="K165" s="40" t="str">
        <f>IF(A165="","",MAX(0,G165+IFERROR(VLOOKUP(A165,'Productos base'!$A$7:$H$206,7,FALSE),0)-F165))</f>
        <v/>
      </c>
      <c r="L165" s="40"/>
      <c r="M165" s="34" t="str">
        <f>IF(A165="","",IFERROR(VLOOKUP(A165,'Productos base'!$A$7:$H$206,5,FALSE),0))</f>
        <v/>
      </c>
      <c r="N165" s="34" t="str">
        <f t="shared" si="28"/>
        <v/>
      </c>
      <c r="O165" s="34" t="str">
        <f t="shared" si="29"/>
        <v/>
      </c>
      <c r="P165" s="33" t="str">
        <f>IF(A165="","",IF(F165&lt;=H165,"Urgente",IF(I165&lt;=IFERROR(VLOOKUP(A165,'Productos base'!$A$7:$H$206,6,FALSE),0)+3,"Revisar","Sano")))</f>
        <v/>
      </c>
      <c r="Q165" s="33"/>
    </row>
    <row r="166" spans="1:17" ht="14.4" customHeight="1">
      <c r="A166" s="33"/>
      <c r="B166" s="33" t="str">
        <f>IF(A166="","",IFERROR(VLOOKUP(A166,'Productos base'!$A$7:$H$206,2,FALSE),""))</f>
        <v/>
      </c>
      <c r="C166" s="40"/>
      <c r="D166" s="40"/>
      <c r="E166" s="40"/>
      <c r="F166" s="40" t="str">
        <f t="shared" si="24"/>
        <v/>
      </c>
      <c r="G166" s="40" t="str">
        <f t="shared" si="25"/>
        <v/>
      </c>
      <c r="H166" s="40" t="str">
        <f>IF(A166="","",C166*IFERROR(VLOOKUP(A166,'Productos base'!$A$7:$H$206,6,FALSE),0)+IFERROR(VLOOKUP(A166,'Productos base'!$A$7:$H$206,7,FALSE),0))</f>
        <v/>
      </c>
      <c r="I166" s="40" t="str">
        <f t="shared" si="26"/>
        <v/>
      </c>
      <c r="J166" s="41" t="str">
        <f t="shared" si="27"/>
        <v/>
      </c>
      <c r="K166" s="40" t="str">
        <f>IF(A166="","",MAX(0,G166+IFERROR(VLOOKUP(A166,'Productos base'!$A$7:$H$206,7,FALSE),0)-F166))</f>
        <v/>
      </c>
      <c r="L166" s="40"/>
      <c r="M166" s="34" t="str">
        <f>IF(A166="","",IFERROR(VLOOKUP(A166,'Productos base'!$A$7:$H$206,5,FALSE),0))</f>
        <v/>
      </c>
      <c r="N166" s="34" t="str">
        <f t="shared" si="28"/>
        <v/>
      </c>
      <c r="O166" s="34" t="str">
        <f t="shared" si="29"/>
        <v/>
      </c>
      <c r="P166" s="33" t="str">
        <f>IF(A166="","",IF(F166&lt;=H166,"Urgente",IF(I166&lt;=IFERROR(VLOOKUP(A166,'Productos base'!$A$7:$H$206,6,FALSE),0)+3,"Revisar","Sano")))</f>
        <v/>
      </c>
      <c r="Q166" s="33"/>
    </row>
    <row r="167" spans="1:17" ht="14.4" customHeight="1">
      <c r="A167" s="33"/>
      <c r="B167" s="33" t="str">
        <f>IF(A167="","",IFERROR(VLOOKUP(A167,'Productos base'!$A$7:$H$206,2,FALSE),""))</f>
        <v/>
      </c>
      <c r="C167" s="40"/>
      <c r="D167" s="40"/>
      <c r="E167" s="40"/>
      <c r="F167" s="40" t="str">
        <f t="shared" si="24"/>
        <v/>
      </c>
      <c r="G167" s="40" t="str">
        <f t="shared" si="25"/>
        <v/>
      </c>
      <c r="H167" s="40" t="str">
        <f>IF(A167="","",C167*IFERROR(VLOOKUP(A167,'Productos base'!$A$7:$H$206,6,FALSE),0)+IFERROR(VLOOKUP(A167,'Productos base'!$A$7:$H$206,7,FALSE),0))</f>
        <v/>
      </c>
      <c r="I167" s="40" t="str">
        <f t="shared" si="26"/>
        <v/>
      </c>
      <c r="J167" s="41" t="str">
        <f t="shared" si="27"/>
        <v/>
      </c>
      <c r="K167" s="40" t="str">
        <f>IF(A167="","",MAX(0,G167+IFERROR(VLOOKUP(A167,'Productos base'!$A$7:$H$206,7,FALSE),0)-F167))</f>
        <v/>
      </c>
      <c r="L167" s="40"/>
      <c r="M167" s="34" t="str">
        <f>IF(A167="","",IFERROR(VLOOKUP(A167,'Productos base'!$A$7:$H$206,5,FALSE),0))</f>
        <v/>
      </c>
      <c r="N167" s="34" t="str">
        <f t="shared" si="28"/>
        <v/>
      </c>
      <c r="O167" s="34" t="str">
        <f t="shared" si="29"/>
        <v/>
      </c>
      <c r="P167" s="33" t="str">
        <f>IF(A167="","",IF(F167&lt;=H167,"Urgente",IF(I167&lt;=IFERROR(VLOOKUP(A167,'Productos base'!$A$7:$H$206,6,FALSE),0)+3,"Revisar","Sano")))</f>
        <v/>
      </c>
      <c r="Q167" s="33"/>
    </row>
    <row r="168" spans="1:17" ht="14.4" customHeight="1">
      <c r="A168" s="33"/>
      <c r="B168" s="33" t="str">
        <f>IF(A168="","",IFERROR(VLOOKUP(A168,'Productos base'!$A$7:$H$206,2,FALSE),""))</f>
        <v/>
      </c>
      <c r="C168" s="40"/>
      <c r="D168" s="40"/>
      <c r="E168" s="40"/>
      <c r="F168" s="40" t="str">
        <f t="shared" ref="F168:F199" si="30">IF(A168="","",MAX(0,D168-E168))</f>
        <v/>
      </c>
      <c r="G168" s="40" t="str">
        <f t="shared" ref="G168:G199" si="31">IF(A168="","",C168*$B$4)</f>
        <v/>
      </c>
      <c r="H168" s="40" t="str">
        <f>IF(A168="","",C168*IFERROR(VLOOKUP(A168,'Productos base'!$A$7:$H$206,6,FALSE),0)+IFERROR(VLOOKUP(A168,'Productos base'!$A$7:$H$206,7,FALSE),0))</f>
        <v/>
      </c>
      <c r="I168" s="40" t="str">
        <f t="shared" ref="I168:I199" si="32">IF(A168="","",IF(C168&lt;=0,"",F168/C168))</f>
        <v/>
      </c>
      <c r="J168" s="41" t="str">
        <f t="shared" ref="J168:J199" si="33">IF(A168="","",IF(C168&lt;=0,"",IF(F168&lt;=H168,$B$3,$B$3+ROUNDUP((F168-H168)/C168,0))))</f>
        <v/>
      </c>
      <c r="K168" s="40" t="str">
        <f>IF(A168="","",MAX(0,G168+IFERROR(VLOOKUP(A168,'Productos base'!$A$7:$H$206,7,FALSE),0)-F168))</f>
        <v/>
      </c>
      <c r="L168" s="40"/>
      <c r="M168" s="34" t="str">
        <f>IF(A168="","",IFERROR(VLOOKUP(A168,'Productos base'!$A$7:$H$206,5,FALSE),0))</f>
        <v/>
      </c>
      <c r="N168" s="34" t="str">
        <f t="shared" ref="N168:N199" si="34">IF(A168="","",K168*M168)</f>
        <v/>
      </c>
      <c r="O168" s="34" t="str">
        <f t="shared" ref="O168:O199" si="35">IF(A168="","",IF(L168="","",L168*M168))</f>
        <v/>
      </c>
      <c r="P168" s="33" t="str">
        <f>IF(A168="","",IF(F168&lt;=H168,"Urgente",IF(I168&lt;=IFERROR(VLOOKUP(A168,'Productos base'!$A$7:$H$206,6,FALSE),0)+3,"Revisar","Sano")))</f>
        <v/>
      </c>
      <c r="Q168" s="33"/>
    </row>
    <row r="169" spans="1:17" ht="14.4" customHeight="1">
      <c r="A169" s="33"/>
      <c r="B169" s="33" t="str">
        <f>IF(A169="","",IFERROR(VLOOKUP(A169,'Productos base'!$A$7:$H$206,2,FALSE),""))</f>
        <v/>
      </c>
      <c r="C169" s="40"/>
      <c r="D169" s="40"/>
      <c r="E169" s="40"/>
      <c r="F169" s="40" t="str">
        <f t="shared" si="30"/>
        <v/>
      </c>
      <c r="G169" s="40" t="str">
        <f t="shared" si="31"/>
        <v/>
      </c>
      <c r="H169" s="40" t="str">
        <f>IF(A169="","",C169*IFERROR(VLOOKUP(A169,'Productos base'!$A$7:$H$206,6,FALSE),0)+IFERROR(VLOOKUP(A169,'Productos base'!$A$7:$H$206,7,FALSE),0))</f>
        <v/>
      </c>
      <c r="I169" s="40" t="str">
        <f t="shared" si="32"/>
        <v/>
      </c>
      <c r="J169" s="41" t="str">
        <f t="shared" si="33"/>
        <v/>
      </c>
      <c r="K169" s="40" t="str">
        <f>IF(A169="","",MAX(0,G169+IFERROR(VLOOKUP(A169,'Productos base'!$A$7:$H$206,7,FALSE),0)-F169))</f>
        <v/>
      </c>
      <c r="L169" s="40"/>
      <c r="M169" s="34" t="str">
        <f>IF(A169="","",IFERROR(VLOOKUP(A169,'Productos base'!$A$7:$H$206,5,FALSE),0))</f>
        <v/>
      </c>
      <c r="N169" s="34" t="str">
        <f t="shared" si="34"/>
        <v/>
      </c>
      <c r="O169" s="34" t="str">
        <f t="shared" si="35"/>
        <v/>
      </c>
      <c r="P169" s="33" t="str">
        <f>IF(A169="","",IF(F169&lt;=H169,"Urgente",IF(I169&lt;=IFERROR(VLOOKUP(A169,'Productos base'!$A$7:$H$206,6,FALSE),0)+3,"Revisar","Sano")))</f>
        <v/>
      </c>
      <c r="Q169" s="33"/>
    </row>
    <row r="170" spans="1:17" ht="14.4" customHeight="1">
      <c r="A170" s="33"/>
      <c r="B170" s="33" t="str">
        <f>IF(A170="","",IFERROR(VLOOKUP(A170,'Productos base'!$A$7:$H$206,2,FALSE),""))</f>
        <v/>
      </c>
      <c r="C170" s="40"/>
      <c r="D170" s="40"/>
      <c r="E170" s="40"/>
      <c r="F170" s="40" t="str">
        <f t="shared" si="30"/>
        <v/>
      </c>
      <c r="G170" s="40" t="str">
        <f t="shared" si="31"/>
        <v/>
      </c>
      <c r="H170" s="40" t="str">
        <f>IF(A170="","",C170*IFERROR(VLOOKUP(A170,'Productos base'!$A$7:$H$206,6,FALSE),0)+IFERROR(VLOOKUP(A170,'Productos base'!$A$7:$H$206,7,FALSE),0))</f>
        <v/>
      </c>
      <c r="I170" s="40" t="str">
        <f t="shared" si="32"/>
        <v/>
      </c>
      <c r="J170" s="41" t="str">
        <f t="shared" si="33"/>
        <v/>
      </c>
      <c r="K170" s="40" t="str">
        <f>IF(A170="","",MAX(0,G170+IFERROR(VLOOKUP(A170,'Productos base'!$A$7:$H$206,7,FALSE),0)-F170))</f>
        <v/>
      </c>
      <c r="L170" s="40"/>
      <c r="M170" s="34" t="str">
        <f>IF(A170="","",IFERROR(VLOOKUP(A170,'Productos base'!$A$7:$H$206,5,FALSE),0))</f>
        <v/>
      </c>
      <c r="N170" s="34" t="str">
        <f t="shared" si="34"/>
        <v/>
      </c>
      <c r="O170" s="34" t="str">
        <f t="shared" si="35"/>
        <v/>
      </c>
      <c r="P170" s="33" t="str">
        <f>IF(A170="","",IF(F170&lt;=H170,"Urgente",IF(I170&lt;=IFERROR(VLOOKUP(A170,'Productos base'!$A$7:$H$206,6,FALSE),0)+3,"Revisar","Sano")))</f>
        <v/>
      </c>
      <c r="Q170" s="33"/>
    </row>
    <row r="171" spans="1:17" ht="14.4" customHeight="1">
      <c r="A171" s="33"/>
      <c r="B171" s="33" t="str">
        <f>IF(A171="","",IFERROR(VLOOKUP(A171,'Productos base'!$A$7:$H$206,2,FALSE),""))</f>
        <v/>
      </c>
      <c r="C171" s="40"/>
      <c r="D171" s="40"/>
      <c r="E171" s="40"/>
      <c r="F171" s="40" t="str">
        <f t="shared" si="30"/>
        <v/>
      </c>
      <c r="G171" s="40" t="str">
        <f t="shared" si="31"/>
        <v/>
      </c>
      <c r="H171" s="40" t="str">
        <f>IF(A171="","",C171*IFERROR(VLOOKUP(A171,'Productos base'!$A$7:$H$206,6,FALSE),0)+IFERROR(VLOOKUP(A171,'Productos base'!$A$7:$H$206,7,FALSE),0))</f>
        <v/>
      </c>
      <c r="I171" s="40" t="str">
        <f t="shared" si="32"/>
        <v/>
      </c>
      <c r="J171" s="41" t="str">
        <f t="shared" si="33"/>
        <v/>
      </c>
      <c r="K171" s="40" t="str">
        <f>IF(A171="","",MAX(0,G171+IFERROR(VLOOKUP(A171,'Productos base'!$A$7:$H$206,7,FALSE),0)-F171))</f>
        <v/>
      </c>
      <c r="L171" s="40"/>
      <c r="M171" s="34" t="str">
        <f>IF(A171="","",IFERROR(VLOOKUP(A171,'Productos base'!$A$7:$H$206,5,FALSE),0))</f>
        <v/>
      </c>
      <c r="N171" s="34" t="str">
        <f t="shared" si="34"/>
        <v/>
      </c>
      <c r="O171" s="34" t="str">
        <f t="shared" si="35"/>
        <v/>
      </c>
      <c r="P171" s="33" t="str">
        <f>IF(A171="","",IF(F171&lt;=H171,"Urgente",IF(I171&lt;=IFERROR(VLOOKUP(A171,'Productos base'!$A$7:$H$206,6,FALSE),0)+3,"Revisar","Sano")))</f>
        <v/>
      </c>
      <c r="Q171" s="33"/>
    </row>
    <row r="172" spans="1:17" ht="14.4" customHeight="1">
      <c r="A172" s="33"/>
      <c r="B172" s="33" t="str">
        <f>IF(A172="","",IFERROR(VLOOKUP(A172,'Productos base'!$A$7:$H$206,2,FALSE),""))</f>
        <v/>
      </c>
      <c r="C172" s="40"/>
      <c r="D172" s="40"/>
      <c r="E172" s="40"/>
      <c r="F172" s="40" t="str">
        <f t="shared" si="30"/>
        <v/>
      </c>
      <c r="G172" s="40" t="str">
        <f t="shared" si="31"/>
        <v/>
      </c>
      <c r="H172" s="40" t="str">
        <f>IF(A172="","",C172*IFERROR(VLOOKUP(A172,'Productos base'!$A$7:$H$206,6,FALSE),0)+IFERROR(VLOOKUP(A172,'Productos base'!$A$7:$H$206,7,FALSE),0))</f>
        <v/>
      </c>
      <c r="I172" s="40" t="str">
        <f t="shared" si="32"/>
        <v/>
      </c>
      <c r="J172" s="41" t="str">
        <f t="shared" si="33"/>
        <v/>
      </c>
      <c r="K172" s="40" t="str">
        <f>IF(A172="","",MAX(0,G172+IFERROR(VLOOKUP(A172,'Productos base'!$A$7:$H$206,7,FALSE),0)-F172))</f>
        <v/>
      </c>
      <c r="L172" s="40"/>
      <c r="M172" s="34" t="str">
        <f>IF(A172="","",IFERROR(VLOOKUP(A172,'Productos base'!$A$7:$H$206,5,FALSE),0))</f>
        <v/>
      </c>
      <c r="N172" s="34" t="str">
        <f t="shared" si="34"/>
        <v/>
      </c>
      <c r="O172" s="34" t="str">
        <f t="shared" si="35"/>
        <v/>
      </c>
      <c r="P172" s="33" t="str">
        <f>IF(A172="","",IF(F172&lt;=H172,"Urgente",IF(I172&lt;=IFERROR(VLOOKUP(A172,'Productos base'!$A$7:$H$206,6,FALSE),0)+3,"Revisar","Sano")))</f>
        <v/>
      </c>
      <c r="Q172" s="33"/>
    </row>
    <row r="173" spans="1:17" ht="14.4" customHeight="1">
      <c r="A173" s="33"/>
      <c r="B173" s="33" t="str">
        <f>IF(A173="","",IFERROR(VLOOKUP(A173,'Productos base'!$A$7:$H$206,2,FALSE),""))</f>
        <v/>
      </c>
      <c r="C173" s="40"/>
      <c r="D173" s="40"/>
      <c r="E173" s="40"/>
      <c r="F173" s="40" t="str">
        <f t="shared" si="30"/>
        <v/>
      </c>
      <c r="G173" s="40" t="str">
        <f t="shared" si="31"/>
        <v/>
      </c>
      <c r="H173" s="40" t="str">
        <f>IF(A173="","",C173*IFERROR(VLOOKUP(A173,'Productos base'!$A$7:$H$206,6,FALSE),0)+IFERROR(VLOOKUP(A173,'Productos base'!$A$7:$H$206,7,FALSE),0))</f>
        <v/>
      </c>
      <c r="I173" s="40" t="str">
        <f t="shared" si="32"/>
        <v/>
      </c>
      <c r="J173" s="41" t="str">
        <f t="shared" si="33"/>
        <v/>
      </c>
      <c r="K173" s="40" t="str">
        <f>IF(A173="","",MAX(0,G173+IFERROR(VLOOKUP(A173,'Productos base'!$A$7:$H$206,7,FALSE),0)-F173))</f>
        <v/>
      </c>
      <c r="L173" s="40"/>
      <c r="M173" s="34" t="str">
        <f>IF(A173="","",IFERROR(VLOOKUP(A173,'Productos base'!$A$7:$H$206,5,FALSE),0))</f>
        <v/>
      </c>
      <c r="N173" s="34" t="str">
        <f t="shared" si="34"/>
        <v/>
      </c>
      <c r="O173" s="34" t="str">
        <f t="shared" si="35"/>
        <v/>
      </c>
      <c r="P173" s="33" t="str">
        <f>IF(A173="","",IF(F173&lt;=H173,"Urgente",IF(I173&lt;=IFERROR(VLOOKUP(A173,'Productos base'!$A$7:$H$206,6,FALSE),0)+3,"Revisar","Sano")))</f>
        <v/>
      </c>
      <c r="Q173" s="33"/>
    </row>
    <row r="174" spans="1:17" ht="14.4" customHeight="1">
      <c r="A174" s="33"/>
      <c r="B174" s="33" t="str">
        <f>IF(A174="","",IFERROR(VLOOKUP(A174,'Productos base'!$A$7:$H$206,2,FALSE),""))</f>
        <v/>
      </c>
      <c r="C174" s="40"/>
      <c r="D174" s="40"/>
      <c r="E174" s="40"/>
      <c r="F174" s="40" t="str">
        <f t="shared" si="30"/>
        <v/>
      </c>
      <c r="G174" s="40" t="str">
        <f t="shared" si="31"/>
        <v/>
      </c>
      <c r="H174" s="40" t="str">
        <f>IF(A174="","",C174*IFERROR(VLOOKUP(A174,'Productos base'!$A$7:$H$206,6,FALSE),0)+IFERROR(VLOOKUP(A174,'Productos base'!$A$7:$H$206,7,FALSE),0))</f>
        <v/>
      </c>
      <c r="I174" s="40" t="str">
        <f t="shared" si="32"/>
        <v/>
      </c>
      <c r="J174" s="41" t="str">
        <f t="shared" si="33"/>
        <v/>
      </c>
      <c r="K174" s="40" t="str">
        <f>IF(A174="","",MAX(0,G174+IFERROR(VLOOKUP(A174,'Productos base'!$A$7:$H$206,7,FALSE),0)-F174))</f>
        <v/>
      </c>
      <c r="L174" s="40"/>
      <c r="M174" s="34" t="str">
        <f>IF(A174="","",IFERROR(VLOOKUP(A174,'Productos base'!$A$7:$H$206,5,FALSE),0))</f>
        <v/>
      </c>
      <c r="N174" s="34" t="str">
        <f t="shared" si="34"/>
        <v/>
      </c>
      <c r="O174" s="34" t="str">
        <f t="shared" si="35"/>
        <v/>
      </c>
      <c r="P174" s="33" t="str">
        <f>IF(A174="","",IF(F174&lt;=H174,"Urgente",IF(I174&lt;=IFERROR(VLOOKUP(A174,'Productos base'!$A$7:$H$206,6,FALSE),0)+3,"Revisar","Sano")))</f>
        <v/>
      </c>
      <c r="Q174" s="33"/>
    </row>
    <row r="175" spans="1:17" ht="14.4" customHeight="1">
      <c r="A175" s="33"/>
      <c r="B175" s="33" t="str">
        <f>IF(A175="","",IFERROR(VLOOKUP(A175,'Productos base'!$A$7:$H$206,2,FALSE),""))</f>
        <v/>
      </c>
      <c r="C175" s="40"/>
      <c r="D175" s="40"/>
      <c r="E175" s="40"/>
      <c r="F175" s="40" t="str">
        <f t="shared" si="30"/>
        <v/>
      </c>
      <c r="G175" s="40" t="str">
        <f t="shared" si="31"/>
        <v/>
      </c>
      <c r="H175" s="40" t="str">
        <f>IF(A175="","",C175*IFERROR(VLOOKUP(A175,'Productos base'!$A$7:$H$206,6,FALSE),0)+IFERROR(VLOOKUP(A175,'Productos base'!$A$7:$H$206,7,FALSE),0))</f>
        <v/>
      </c>
      <c r="I175" s="40" t="str">
        <f t="shared" si="32"/>
        <v/>
      </c>
      <c r="J175" s="41" t="str">
        <f t="shared" si="33"/>
        <v/>
      </c>
      <c r="K175" s="40" t="str">
        <f>IF(A175="","",MAX(0,G175+IFERROR(VLOOKUP(A175,'Productos base'!$A$7:$H$206,7,FALSE),0)-F175))</f>
        <v/>
      </c>
      <c r="L175" s="40"/>
      <c r="M175" s="34" t="str">
        <f>IF(A175="","",IFERROR(VLOOKUP(A175,'Productos base'!$A$7:$H$206,5,FALSE),0))</f>
        <v/>
      </c>
      <c r="N175" s="34" t="str">
        <f t="shared" si="34"/>
        <v/>
      </c>
      <c r="O175" s="34" t="str">
        <f t="shared" si="35"/>
        <v/>
      </c>
      <c r="P175" s="33" t="str">
        <f>IF(A175="","",IF(F175&lt;=H175,"Urgente",IF(I175&lt;=IFERROR(VLOOKUP(A175,'Productos base'!$A$7:$H$206,6,FALSE),0)+3,"Revisar","Sano")))</f>
        <v/>
      </c>
      <c r="Q175" s="33"/>
    </row>
    <row r="176" spans="1:17" ht="14.4" customHeight="1">
      <c r="A176" s="33"/>
      <c r="B176" s="33" t="str">
        <f>IF(A176="","",IFERROR(VLOOKUP(A176,'Productos base'!$A$7:$H$206,2,FALSE),""))</f>
        <v/>
      </c>
      <c r="C176" s="40"/>
      <c r="D176" s="40"/>
      <c r="E176" s="40"/>
      <c r="F176" s="40" t="str">
        <f t="shared" si="30"/>
        <v/>
      </c>
      <c r="G176" s="40" t="str">
        <f t="shared" si="31"/>
        <v/>
      </c>
      <c r="H176" s="40" t="str">
        <f>IF(A176="","",C176*IFERROR(VLOOKUP(A176,'Productos base'!$A$7:$H$206,6,FALSE),0)+IFERROR(VLOOKUP(A176,'Productos base'!$A$7:$H$206,7,FALSE),0))</f>
        <v/>
      </c>
      <c r="I176" s="40" t="str">
        <f t="shared" si="32"/>
        <v/>
      </c>
      <c r="J176" s="41" t="str">
        <f t="shared" si="33"/>
        <v/>
      </c>
      <c r="K176" s="40" t="str">
        <f>IF(A176="","",MAX(0,G176+IFERROR(VLOOKUP(A176,'Productos base'!$A$7:$H$206,7,FALSE),0)-F176))</f>
        <v/>
      </c>
      <c r="L176" s="40"/>
      <c r="M176" s="34" t="str">
        <f>IF(A176="","",IFERROR(VLOOKUP(A176,'Productos base'!$A$7:$H$206,5,FALSE),0))</f>
        <v/>
      </c>
      <c r="N176" s="34" t="str">
        <f t="shared" si="34"/>
        <v/>
      </c>
      <c r="O176" s="34" t="str">
        <f t="shared" si="35"/>
        <v/>
      </c>
      <c r="P176" s="33" t="str">
        <f>IF(A176="","",IF(F176&lt;=H176,"Urgente",IF(I176&lt;=IFERROR(VLOOKUP(A176,'Productos base'!$A$7:$H$206,6,FALSE),0)+3,"Revisar","Sano")))</f>
        <v/>
      </c>
      <c r="Q176" s="33"/>
    </row>
    <row r="177" spans="1:17" ht="14.4" customHeight="1">
      <c r="A177" s="33"/>
      <c r="B177" s="33" t="str">
        <f>IF(A177="","",IFERROR(VLOOKUP(A177,'Productos base'!$A$7:$H$206,2,FALSE),""))</f>
        <v/>
      </c>
      <c r="C177" s="40"/>
      <c r="D177" s="40"/>
      <c r="E177" s="40"/>
      <c r="F177" s="40" t="str">
        <f t="shared" si="30"/>
        <v/>
      </c>
      <c r="G177" s="40" t="str">
        <f t="shared" si="31"/>
        <v/>
      </c>
      <c r="H177" s="40" t="str">
        <f>IF(A177="","",C177*IFERROR(VLOOKUP(A177,'Productos base'!$A$7:$H$206,6,FALSE),0)+IFERROR(VLOOKUP(A177,'Productos base'!$A$7:$H$206,7,FALSE),0))</f>
        <v/>
      </c>
      <c r="I177" s="40" t="str">
        <f t="shared" si="32"/>
        <v/>
      </c>
      <c r="J177" s="41" t="str">
        <f t="shared" si="33"/>
        <v/>
      </c>
      <c r="K177" s="40" t="str">
        <f>IF(A177="","",MAX(0,G177+IFERROR(VLOOKUP(A177,'Productos base'!$A$7:$H$206,7,FALSE),0)-F177))</f>
        <v/>
      </c>
      <c r="L177" s="40"/>
      <c r="M177" s="34" t="str">
        <f>IF(A177="","",IFERROR(VLOOKUP(A177,'Productos base'!$A$7:$H$206,5,FALSE),0))</f>
        <v/>
      </c>
      <c r="N177" s="34" t="str">
        <f t="shared" si="34"/>
        <v/>
      </c>
      <c r="O177" s="34" t="str">
        <f t="shared" si="35"/>
        <v/>
      </c>
      <c r="P177" s="33" t="str">
        <f>IF(A177="","",IF(F177&lt;=H177,"Urgente",IF(I177&lt;=IFERROR(VLOOKUP(A177,'Productos base'!$A$7:$H$206,6,FALSE),0)+3,"Revisar","Sano")))</f>
        <v/>
      </c>
      <c r="Q177" s="33"/>
    </row>
    <row r="178" spans="1:17" ht="14.4" customHeight="1">
      <c r="A178" s="33"/>
      <c r="B178" s="33" t="str">
        <f>IF(A178="","",IFERROR(VLOOKUP(A178,'Productos base'!$A$7:$H$206,2,FALSE),""))</f>
        <v/>
      </c>
      <c r="C178" s="40"/>
      <c r="D178" s="40"/>
      <c r="E178" s="40"/>
      <c r="F178" s="40" t="str">
        <f t="shared" si="30"/>
        <v/>
      </c>
      <c r="G178" s="40" t="str">
        <f t="shared" si="31"/>
        <v/>
      </c>
      <c r="H178" s="40" t="str">
        <f>IF(A178="","",C178*IFERROR(VLOOKUP(A178,'Productos base'!$A$7:$H$206,6,FALSE),0)+IFERROR(VLOOKUP(A178,'Productos base'!$A$7:$H$206,7,FALSE),0))</f>
        <v/>
      </c>
      <c r="I178" s="40" t="str">
        <f t="shared" si="32"/>
        <v/>
      </c>
      <c r="J178" s="41" t="str">
        <f t="shared" si="33"/>
        <v/>
      </c>
      <c r="K178" s="40" t="str">
        <f>IF(A178="","",MAX(0,G178+IFERROR(VLOOKUP(A178,'Productos base'!$A$7:$H$206,7,FALSE),0)-F178))</f>
        <v/>
      </c>
      <c r="L178" s="40"/>
      <c r="M178" s="34" t="str">
        <f>IF(A178="","",IFERROR(VLOOKUP(A178,'Productos base'!$A$7:$H$206,5,FALSE),0))</f>
        <v/>
      </c>
      <c r="N178" s="34" t="str">
        <f t="shared" si="34"/>
        <v/>
      </c>
      <c r="O178" s="34" t="str">
        <f t="shared" si="35"/>
        <v/>
      </c>
      <c r="P178" s="33" t="str">
        <f>IF(A178="","",IF(F178&lt;=H178,"Urgente",IF(I178&lt;=IFERROR(VLOOKUP(A178,'Productos base'!$A$7:$H$206,6,FALSE),0)+3,"Revisar","Sano")))</f>
        <v/>
      </c>
      <c r="Q178" s="33"/>
    </row>
    <row r="179" spans="1:17" ht="14.4" customHeight="1">
      <c r="A179" s="33"/>
      <c r="B179" s="33" t="str">
        <f>IF(A179="","",IFERROR(VLOOKUP(A179,'Productos base'!$A$7:$H$206,2,FALSE),""))</f>
        <v/>
      </c>
      <c r="C179" s="40"/>
      <c r="D179" s="40"/>
      <c r="E179" s="40"/>
      <c r="F179" s="40" t="str">
        <f t="shared" si="30"/>
        <v/>
      </c>
      <c r="G179" s="40" t="str">
        <f t="shared" si="31"/>
        <v/>
      </c>
      <c r="H179" s="40" t="str">
        <f>IF(A179="","",C179*IFERROR(VLOOKUP(A179,'Productos base'!$A$7:$H$206,6,FALSE),0)+IFERROR(VLOOKUP(A179,'Productos base'!$A$7:$H$206,7,FALSE),0))</f>
        <v/>
      </c>
      <c r="I179" s="40" t="str">
        <f t="shared" si="32"/>
        <v/>
      </c>
      <c r="J179" s="41" t="str">
        <f t="shared" si="33"/>
        <v/>
      </c>
      <c r="K179" s="40" t="str">
        <f>IF(A179="","",MAX(0,G179+IFERROR(VLOOKUP(A179,'Productos base'!$A$7:$H$206,7,FALSE),0)-F179))</f>
        <v/>
      </c>
      <c r="L179" s="40"/>
      <c r="M179" s="34" t="str">
        <f>IF(A179="","",IFERROR(VLOOKUP(A179,'Productos base'!$A$7:$H$206,5,FALSE),0))</f>
        <v/>
      </c>
      <c r="N179" s="34" t="str">
        <f t="shared" si="34"/>
        <v/>
      </c>
      <c r="O179" s="34" t="str">
        <f t="shared" si="35"/>
        <v/>
      </c>
      <c r="P179" s="33" t="str">
        <f>IF(A179="","",IF(F179&lt;=H179,"Urgente",IF(I179&lt;=IFERROR(VLOOKUP(A179,'Productos base'!$A$7:$H$206,6,FALSE),0)+3,"Revisar","Sano")))</f>
        <v/>
      </c>
      <c r="Q179" s="33"/>
    </row>
    <row r="180" spans="1:17" ht="14.4" customHeight="1">
      <c r="A180" s="33"/>
      <c r="B180" s="33" t="str">
        <f>IF(A180="","",IFERROR(VLOOKUP(A180,'Productos base'!$A$7:$H$206,2,FALSE),""))</f>
        <v/>
      </c>
      <c r="C180" s="40"/>
      <c r="D180" s="40"/>
      <c r="E180" s="40"/>
      <c r="F180" s="40" t="str">
        <f t="shared" si="30"/>
        <v/>
      </c>
      <c r="G180" s="40" t="str">
        <f t="shared" si="31"/>
        <v/>
      </c>
      <c r="H180" s="40" t="str">
        <f>IF(A180="","",C180*IFERROR(VLOOKUP(A180,'Productos base'!$A$7:$H$206,6,FALSE),0)+IFERROR(VLOOKUP(A180,'Productos base'!$A$7:$H$206,7,FALSE),0))</f>
        <v/>
      </c>
      <c r="I180" s="40" t="str">
        <f t="shared" si="32"/>
        <v/>
      </c>
      <c r="J180" s="41" t="str">
        <f t="shared" si="33"/>
        <v/>
      </c>
      <c r="K180" s="40" t="str">
        <f>IF(A180="","",MAX(0,G180+IFERROR(VLOOKUP(A180,'Productos base'!$A$7:$H$206,7,FALSE),0)-F180))</f>
        <v/>
      </c>
      <c r="L180" s="40"/>
      <c r="M180" s="34" t="str">
        <f>IF(A180="","",IFERROR(VLOOKUP(A180,'Productos base'!$A$7:$H$206,5,FALSE),0))</f>
        <v/>
      </c>
      <c r="N180" s="34" t="str">
        <f t="shared" si="34"/>
        <v/>
      </c>
      <c r="O180" s="34" t="str">
        <f t="shared" si="35"/>
        <v/>
      </c>
      <c r="P180" s="33" t="str">
        <f>IF(A180="","",IF(F180&lt;=H180,"Urgente",IF(I180&lt;=IFERROR(VLOOKUP(A180,'Productos base'!$A$7:$H$206,6,FALSE),0)+3,"Revisar","Sano")))</f>
        <v/>
      </c>
      <c r="Q180" s="33"/>
    </row>
    <row r="181" spans="1:17" ht="14.4" customHeight="1">
      <c r="A181" s="33"/>
      <c r="B181" s="33" t="str">
        <f>IF(A181="","",IFERROR(VLOOKUP(A181,'Productos base'!$A$7:$H$206,2,FALSE),""))</f>
        <v/>
      </c>
      <c r="C181" s="40"/>
      <c r="D181" s="40"/>
      <c r="E181" s="40"/>
      <c r="F181" s="40" t="str">
        <f t="shared" si="30"/>
        <v/>
      </c>
      <c r="G181" s="40" t="str">
        <f t="shared" si="31"/>
        <v/>
      </c>
      <c r="H181" s="40" t="str">
        <f>IF(A181="","",C181*IFERROR(VLOOKUP(A181,'Productos base'!$A$7:$H$206,6,FALSE),0)+IFERROR(VLOOKUP(A181,'Productos base'!$A$7:$H$206,7,FALSE),0))</f>
        <v/>
      </c>
      <c r="I181" s="40" t="str">
        <f t="shared" si="32"/>
        <v/>
      </c>
      <c r="J181" s="41" t="str">
        <f t="shared" si="33"/>
        <v/>
      </c>
      <c r="K181" s="40" t="str">
        <f>IF(A181="","",MAX(0,G181+IFERROR(VLOOKUP(A181,'Productos base'!$A$7:$H$206,7,FALSE),0)-F181))</f>
        <v/>
      </c>
      <c r="L181" s="40"/>
      <c r="M181" s="34" t="str">
        <f>IF(A181="","",IFERROR(VLOOKUP(A181,'Productos base'!$A$7:$H$206,5,FALSE),0))</f>
        <v/>
      </c>
      <c r="N181" s="34" t="str">
        <f t="shared" si="34"/>
        <v/>
      </c>
      <c r="O181" s="34" t="str">
        <f t="shared" si="35"/>
        <v/>
      </c>
      <c r="P181" s="33" t="str">
        <f>IF(A181="","",IF(F181&lt;=H181,"Urgente",IF(I181&lt;=IFERROR(VLOOKUP(A181,'Productos base'!$A$7:$H$206,6,FALSE),0)+3,"Revisar","Sano")))</f>
        <v/>
      </c>
      <c r="Q181" s="33"/>
    </row>
    <row r="182" spans="1:17" ht="14.4" customHeight="1">
      <c r="A182" s="33"/>
      <c r="B182" s="33" t="str">
        <f>IF(A182="","",IFERROR(VLOOKUP(A182,'Productos base'!$A$7:$H$206,2,FALSE),""))</f>
        <v/>
      </c>
      <c r="C182" s="40"/>
      <c r="D182" s="40"/>
      <c r="E182" s="40"/>
      <c r="F182" s="40" t="str">
        <f t="shared" si="30"/>
        <v/>
      </c>
      <c r="G182" s="40" t="str">
        <f t="shared" si="31"/>
        <v/>
      </c>
      <c r="H182" s="40" t="str">
        <f>IF(A182="","",C182*IFERROR(VLOOKUP(A182,'Productos base'!$A$7:$H$206,6,FALSE),0)+IFERROR(VLOOKUP(A182,'Productos base'!$A$7:$H$206,7,FALSE),0))</f>
        <v/>
      </c>
      <c r="I182" s="40" t="str">
        <f t="shared" si="32"/>
        <v/>
      </c>
      <c r="J182" s="41" t="str">
        <f t="shared" si="33"/>
        <v/>
      </c>
      <c r="K182" s="40" t="str">
        <f>IF(A182="","",MAX(0,G182+IFERROR(VLOOKUP(A182,'Productos base'!$A$7:$H$206,7,FALSE),0)-F182))</f>
        <v/>
      </c>
      <c r="L182" s="40"/>
      <c r="M182" s="34" t="str">
        <f>IF(A182="","",IFERROR(VLOOKUP(A182,'Productos base'!$A$7:$H$206,5,FALSE),0))</f>
        <v/>
      </c>
      <c r="N182" s="34" t="str">
        <f t="shared" si="34"/>
        <v/>
      </c>
      <c r="O182" s="34" t="str">
        <f t="shared" si="35"/>
        <v/>
      </c>
      <c r="P182" s="33" t="str">
        <f>IF(A182="","",IF(F182&lt;=H182,"Urgente",IF(I182&lt;=IFERROR(VLOOKUP(A182,'Productos base'!$A$7:$H$206,6,FALSE),0)+3,"Revisar","Sano")))</f>
        <v/>
      </c>
      <c r="Q182" s="33"/>
    </row>
    <row r="183" spans="1:17" ht="14.4" customHeight="1">
      <c r="A183" s="33"/>
      <c r="B183" s="33" t="str">
        <f>IF(A183="","",IFERROR(VLOOKUP(A183,'Productos base'!$A$7:$H$206,2,FALSE),""))</f>
        <v/>
      </c>
      <c r="C183" s="40"/>
      <c r="D183" s="40"/>
      <c r="E183" s="40"/>
      <c r="F183" s="40" t="str">
        <f t="shared" si="30"/>
        <v/>
      </c>
      <c r="G183" s="40" t="str">
        <f t="shared" si="31"/>
        <v/>
      </c>
      <c r="H183" s="40" t="str">
        <f>IF(A183="","",C183*IFERROR(VLOOKUP(A183,'Productos base'!$A$7:$H$206,6,FALSE),0)+IFERROR(VLOOKUP(A183,'Productos base'!$A$7:$H$206,7,FALSE),0))</f>
        <v/>
      </c>
      <c r="I183" s="40" t="str">
        <f t="shared" si="32"/>
        <v/>
      </c>
      <c r="J183" s="41" t="str">
        <f t="shared" si="33"/>
        <v/>
      </c>
      <c r="K183" s="40" t="str">
        <f>IF(A183="","",MAX(0,G183+IFERROR(VLOOKUP(A183,'Productos base'!$A$7:$H$206,7,FALSE),0)-F183))</f>
        <v/>
      </c>
      <c r="L183" s="40"/>
      <c r="M183" s="34" t="str">
        <f>IF(A183="","",IFERROR(VLOOKUP(A183,'Productos base'!$A$7:$H$206,5,FALSE),0))</f>
        <v/>
      </c>
      <c r="N183" s="34" t="str">
        <f t="shared" si="34"/>
        <v/>
      </c>
      <c r="O183" s="34" t="str">
        <f t="shared" si="35"/>
        <v/>
      </c>
      <c r="P183" s="33" t="str">
        <f>IF(A183="","",IF(F183&lt;=H183,"Urgente",IF(I183&lt;=IFERROR(VLOOKUP(A183,'Productos base'!$A$7:$H$206,6,FALSE),0)+3,"Revisar","Sano")))</f>
        <v/>
      </c>
      <c r="Q183" s="33"/>
    </row>
    <row r="184" spans="1:17" ht="14.4" customHeight="1">
      <c r="A184" s="33"/>
      <c r="B184" s="33" t="str">
        <f>IF(A184="","",IFERROR(VLOOKUP(A184,'Productos base'!$A$7:$H$206,2,FALSE),""))</f>
        <v/>
      </c>
      <c r="C184" s="40"/>
      <c r="D184" s="40"/>
      <c r="E184" s="40"/>
      <c r="F184" s="40" t="str">
        <f t="shared" si="30"/>
        <v/>
      </c>
      <c r="G184" s="40" t="str">
        <f t="shared" si="31"/>
        <v/>
      </c>
      <c r="H184" s="40" t="str">
        <f>IF(A184="","",C184*IFERROR(VLOOKUP(A184,'Productos base'!$A$7:$H$206,6,FALSE),0)+IFERROR(VLOOKUP(A184,'Productos base'!$A$7:$H$206,7,FALSE),0))</f>
        <v/>
      </c>
      <c r="I184" s="40" t="str">
        <f t="shared" si="32"/>
        <v/>
      </c>
      <c r="J184" s="41" t="str">
        <f t="shared" si="33"/>
        <v/>
      </c>
      <c r="K184" s="40" t="str">
        <f>IF(A184="","",MAX(0,G184+IFERROR(VLOOKUP(A184,'Productos base'!$A$7:$H$206,7,FALSE),0)-F184))</f>
        <v/>
      </c>
      <c r="L184" s="40"/>
      <c r="M184" s="34" t="str">
        <f>IF(A184="","",IFERROR(VLOOKUP(A184,'Productos base'!$A$7:$H$206,5,FALSE),0))</f>
        <v/>
      </c>
      <c r="N184" s="34" t="str">
        <f t="shared" si="34"/>
        <v/>
      </c>
      <c r="O184" s="34" t="str">
        <f t="shared" si="35"/>
        <v/>
      </c>
      <c r="P184" s="33" t="str">
        <f>IF(A184="","",IF(F184&lt;=H184,"Urgente",IF(I184&lt;=IFERROR(VLOOKUP(A184,'Productos base'!$A$7:$H$206,6,FALSE),0)+3,"Revisar","Sano")))</f>
        <v/>
      </c>
      <c r="Q184" s="33"/>
    </row>
    <row r="185" spans="1:17" ht="14.4" customHeight="1">
      <c r="A185" s="33"/>
      <c r="B185" s="33" t="str">
        <f>IF(A185="","",IFERROR(VLOOKUP(A185,'Productos base'!$A$7:$H$206,2,FALSE),""))</f>
        <v/>
      </c>
      <c r="C185" s="40"/>
      <c r="D185" s="40"/>
      <c r="E185" s="40"/>
      <c r="F185" s="40" t="str">
        <f t="shared" si="30"/>
        <v/>
      </c>
      <c r="G185" s="40" t="str">
        <f t="shared" si="31"/>
        <v/>
      </c>
      <c r="H185" s="40" t="str">
        <f>IF(A185="","",C185*IFERROR(VLOOKUP(A185,'Productos base'!$A$7:$H$206,6,FALSE),0)+IFERROR(VLOOKUP(A185,'Productos base'!$A$7:$H$206,7,FALSE),0))</f>
        <v/>
      </c>
      <c r="I185" s="40" t="str">
        <f t="shared" si="32"/>
        <v/>
      </c>
      <c r="J185" s="41" t="str">
        <f t="shared" si="33"/>
        <v/>
      </c>
      <c r="K185" s="40" t="str">
        <f>IF(A185="","",MAX(0,G185+IFERROR(VLOOKUP(A185,'Productos base'!$A$7:$H$206,7,FALSE),0)-F185))</f>
        <v/>
      </c>
      <c r="L185" s="40"/>
      <c r="M185" s="34" t="str">
        <f>IF(A185="","",IFERROR(VLOOKUP(A185,'Productos base'!$A$7:$H$206,5,FALSE),0))</f>
        <v/>
      </c>
      <c r="N185" s="34" t="str">
        <f t="shared" si="34"/>
        <v/>
      </c>
      <c r="O185" s="34" t="str">
        <f t="shared" si="35"/>
        <v/>
      </c>
      <c r="P185" s="33" t="str">
        <f>IF(A185="","",IF(F185&lt;=H185,"Urgente",IF(I185&lt;=IFERROR(VLOOKUP(A185,'Productos base'!$A$7:$H$206,6,FALSE),0)+3,"Revisar","Sano")))</f>
        <v/>
      </c>
      <c r="Q185" s="33"/>
    </row>
    <row r="186" spans="1:17" ht="14.4" customHeight="1">
      <c r="A186" s="33"/>
      <c r="B186" s="33" t="str">
        <f>IF(A186="","",IFERROR(VLOOKUP(A186,'Productos base'!$A$7:$H$206,2,FALSE),""))</f>
        <v/>
      </c>
      <c r="C186" s="40"/>
      <c r="D186" s="40"/>
      <c r="E186" s="40"/>
      <c r="F186" s="40" t="str">
        <f t="shared" si="30"/>
        <v/>
      </c>
      <c r="G186" s="40" t="str">
        <f t="shared" si="31"/>
        <v/>
      </c>
      <c r="H186" s="40" t="str">
        <f>IF(A186="","",C186*IFERROR(VLOOKUP(A186,'Productos base'!$A$7:$H$206,6,FALSE),0)+IFERROR(VLOOKUP(A186,'Productos base'!$A$7:$H$206,7,FALSE),0))</f>
        <v/>
      </c>
      <c r="I186" s="40" t="str">
        <f t="shared" si="32"/>
        <v/>
      </c>
      <c r="J186" s="41" t="str">
        <f t="shared" si="33"/>
        <v/>
      </c>
      <c r="K186" s="40" t="str">
        <f>IF(A186="","",MAX(0,G186+IFERROR(VLOOKUP(A186,'Productos base'!$A$7:$H$206,7,FALSE),0)-F186))</f>
        <v/>
      </c>
      <c r="L186" s="40"/>
      <c r="M186" s="34" t="str">
        <f>IF(A186="","",IFERROR(VLOOKUP(A186,'Productos base'!$A$7:$H$206,5,FALSE),0))</f>
        <v/>
      </c>
      <c r="N186" s="34" t="str">
        <f t="shared" si="34"/>
        <v/>
      </c>
      <c r="O186" s="34" t="str">
        <f t="shared" si="35"/>
        <v/>
      </c>
      <c r="P186" s="33" t="str">
        <f>IF(A186="","",IF(F186&lt;=H186,"Urgente",IF(I186&lt;=IFERROR(VLOOKUP(A186,'Productos base'!$A$7:$H$206,6,FALSE),0)+3,"Revisar","Sano")))</f>
        <v/>
      </c>
      <c r="Q186" s="33"/>
    </row>
    <row r="187" spans="1:17" ht="14.4" customHeight="1">
      <c r="A187" s="33"/>
      <c r="B187" s="33" t="str">
        <f>IF(A187="","",IFERROR(VLOOKUP(A187,'Productos base'!$A$7:$H$206,2,FALSE),""))</f>
        <v/>
      </c>
      <c r="C187" s="40"/>
      <c r="D187" s="40"/>
      <c r="E187" s="40"/>
      <c r="F187" s="40" t="str">
        <f t="shared" si="30"/>
        <v/>
      </c>
      <c r="G187" s="40" t="str">
        <f t="shared" si="31"/>
        <v/>
      </c>
      <c r="H187" s="40" t="str">
        <f>IF(A187="","",C187*IFERROR(VLOOKUP(A187,'Productos base'!$A$7:$H$206,6,FALSE),0)+IFERROR(VLOOKUP(A187,'Productos base'!$A$7:$H$206,7,FALSE),0))</f>
        <v/>
      </c>
      <c r="I187" s="40" t="str">
        <f t="shared" si="32"/>
        <v/>
      </c>
      <c r="J187" s="41" t="str">
        <f t="shared" si="33"/>
        <v/>
      </c>
      <c r="K187" s="40" t="str">
        <f>IF(A187="","",MAX(0,G187+IFERROR(VLOOKUP(A187,'Productos base'!$A$7:$H$206,7,FALSE),0)-F187))</f>
        <v/>
      </c>
      <c r="L187" s="40"/>
      <c r="M187" s="34" t="str">
        <f>IF(A187="","",IFERROR(VLOOKUP(A187,'Productos base'!$A$7:$H$206,5,FALSE),0))</f>
        <v/>
      </c>
      <c r="N187" s="34" t="str">
        <f t="shared" si="34"/>
        <v/>
      </c>
      <c r="O187" s="34" t="str">
        <f t="shared" si="35"/>
        <v/>
      </c>
      <c r="P187" s="33" t="str">
        <f>IF(A187="","",IF(F187&lt;=H187,"Urgente",IF(I187&lt;=IFERROR(VLOOKUP(A187,'Productos base'!$A$7:$H$206,6,FALSE),0)+3,"Revisar","Sano")))</f>
        <v/>
      </c>
      <c r="Q187" s="33"/>
    </row>
    <row r="188" spans="1:17" ht="14.4" customHeight="1">
      <c r="A188" s="33"/>
      <c r="B188" s="33" t="str">
        <f>IF(A188="","",IFERROR(VLOOKUP(A188,'Productos base'!$A$7:$H$206,2,FALSE),""))</f>
        <v/>
      </c>
      <c r="C188" s="40"/>
      <c r="D188" s="40"/>
      <c r="E188" s="40"/>
      <c r="F188" s="40" t="str">
        <f t="shared" si="30"/>
        <v/>
      </c>
      <c r="G188" s="40" t="str">
        <f t="shared" si="31"/>
        <v/>
      </c>
      <c r="H188" s="40" t="str">
        <f>IF(A188="","",C188*IFERROR(VLOOKUP(A188,'Productos base'!$A$7:$H$206,6,FALSE),0)+IFERROR(VLOOKUP(A188,'Productos base'!$A$7:$H$206,7,FALSE),0))</f>
        <v/>
      </c>
      <c r="I188" s="40" t="str">
        <f t="shared" si="32"/>
        <v/>
      </c>
      <c r="J188" s="41" t="str">
        <f t="shared" si="33"/>
        <v/>
      </c>
      <c r="K188" s="40" t="str">
        <f>IF(A188="","",MAX(0,G188+IFERROR(VLOOKUP(A188,'Productos base'!$A$7:$H$206,7,FALSE),0)-F188))</f>
        <v/>
      </c>
      <c r="L188" s="40"/>
      <c r="M188" s="34" t="str">
        <f>IF(A188="","",IFERROR(VLOOKUP(A188,'Productos base'!$A$7:$H$206,5,FALSE),0))</f>
        <v/>
      </c>
      <c r="N188" s="34" t="str">
        <f t="shared" si="34"/>
        <v/>
      </c>
      <c r="O188" s="34" t="str">
        <f t="shared" si="35"/>
        <v/>
      </c>
      <c r="P188" s="33" t="str">
        <f>IF(A188="","",IF(F188&lt;=H188,"Urgente",IF(I188&lt;=IFERROR(VLOOKUP(A188,'Productos base'!$A$7:$H$206,6,FALSE),0)+3,"Revisar","Sano")))</f>
        <v/>
      </c>
      <c r="Q188" s="33"/>
    </row>
    <row r="189" spans="1:17" ht="14.4" customHeight="1">
      <c r="A189" s="33"/>
      <c r="B189" s="33" t="str">
        <f>IF(A189="","",IFERROR(VLOOKUP(A189,'Productos base'!$A$7:$H$206,2,FALSE),""))</f>
        <v/>
      </c>
      <c r="C189" s="40"/>
      <c r="D189" s="40"/>
      <c r="E189" s="40"/>
      <c r="F189" s="40" t="str">
        <f t="shared" si="30"/>
        <v/>
      </c>
      <c r="G189" s="40" t="str">
        <f t="shared" si="31"/>
        <v/>
      </c>
      <c r="H189" s="40" t="str">
        <f>IF(A189="","",C189*IFERROR(VLOOKUP(A189,'Productos base'!$A$7:$H$206,6,FALSE),0)+IFERROR(VLOOKUP(A189,'Productos base'!$A$7:$H$206,7,FALSE),0))</f>
        <v/>
      </c>
      <c r="I189" s="40" t="str">
        <f t="shared" si="32"/>
        <v/>
      </c>
      <c r="J189" s="41" t="str">
        <f t="shared" si="33"/>
        <v/>
      </c>
      <c r="K189" s="40" t="str">
        <f>IF(A189="","",MAX(0,G189+IFERROR(VLOOKUP(A189,'Productos base'!$A$7:$H$206,7,FALSE),0)-F189))</f>
        <v/>
      </c>
      <c r="L189" s="40"/>
      <c r="M189" s="34" t="str">
        <f>IF(A189="","",IFERROR(VLOOKUP(A189,'Productos base'!$A$7:$H$206,5,FALSE),0))</f>
        <v/>
      </c>
      <c r="N189" s="34" t="str">
        <f t="shared" si="34"/>
        <v/>
      </c>
      <c r="O189" s="34" t="str">
        <f t="shared" si="35"/>
        <v/>
      </c>
      <c r="P189" s="33" t="str">
        <f>IF(A189="","",IF(F189&lt;=H189,"Urgente",IF(I189&lt;=IFERROR(VLOOKUP(A189,'Productos base'!$A$7:$H$206,6,FALSE),0)+3,"Revisar","Sano")))</f>
        <v/>
      </c>
      <c r="Q189" s="33"/>
    </row>
    <row r="190" spans="1:17" ht="14.4" customHeight="1">
      <c r="A190" s="33"/>
      <c r="B190" s="33" t="str">
        <f>IF(A190="","",IFERROR(VLOOKUP(A190,'Productos base'!$A$7:$H$206,2,FALSE),""))</f>
        <v/>
      </c>
      <c r="C190" s="40"/>
      <c r="D190" s="40"/>
      <c r="E190" s="40"/>
      <c r="F190" s="40" t="str">
        <f t="shared" si="30"/>
        <v/>
      </c>
      <c r="G190" s="40" t="str">
        <f t="shared" si="31"/>
        <v/>
      </c>
      <c r="H190" s="40" t="str">
        <f>IF(A190="","",C190*IFERROR(VLOOKUP(A190,'Productos base'!$A$7:$H$206,6,FALSE),0)+IFERROR(VLOOKUP(A190,'Productos base'!$A$7:$H$206,7,FALSE),0))</f>
        <v/>
      </c>
      <c r="I190" s="40" t="str">
        <f t="shared" si="32"/>
        <v/>
      </c>
      <c r="J190" s="41" t="str">
        <f t="shared" si="33"/>
        <v/>
      </c>
      <c r="K190" s="40" t="str">
        <f>IF(A190="","",MAX(0,G190+IFERROR(VLOOKUP(A190,'Productos base'!$A$7:$H$206,7,FALSE),0)-F190))</f>
        <v/>
      </c>
      <c r="L190" s="40"/>
      <c r="M190" s="34" t="str">
        <f>IF(A190="","",IFERROR(VLOOKUP(A190,'Productos base'!$A$7:$H$206,5,FALSE),0))</f>
        <v/>
      </c>
      <c r="N190" s="34" t="str">
        <f t="shared" si="34"/>
        <v/>
      </c>
      <c r="O190" s="34" t="str">
        <f t="shared" si="35"/>
        <v/>
      </c>
      <c r="P190" s="33" t="str">
        <f>IF(A190="","",IF(F190&lt;=H190,"Urgente",IF(I190&lt;=IFERROR(VLOOKUP(A190,'Productos base'!$A$7:$H$206,6,FALSE),0)+3,"Revisar","Sano")))</f>
        <v/>
      </c>
      <c r="Q190" s="33"/>
    </row>
    <row r="191" spans="1:17" ht="14.4" customHeight="1">
      <c r="A191" s="33"/>
      <c r="B191" s="33" t="str">
        <f>IF(A191="","",IFERROR(VLOOKUP(A191,'Productos base'!$A$7:$H$206,2,FALSE),""))</f>
        <v/>
      </c>
      <c r="C191" s="40"/>
      <c r="D191" s="40"/>
      <c r="E191" s="40"/>
      <c r="F191" s="40" t="str">
        <f t="shared" si="30"/>
        <v/>
      </c>
      <c r="G191" s="40" t="str">
        <f t="shared" si="31"/>
        <v/>
      </c>
      <c r="H191" s="40" t="str">
        <f>IF(A191="","",C191*IFERROR(VLOOKUP(A191,'Productos base'!$A$7:$H$206,6,FALSE),0)+IFERROR(VLOOKUP(A191,'Productos base'!$A$7:$H$206,7,FALSE),0))</f>
        <v/>
      </c>
      <c r="I191" s="40" t="str">
        <f t="shared" si="32"/>
        <v/>
      </c>
      <c r="J191" s="41" t="str">
        <f t="shared" si="33"/>
        <v/>
      </c>
      <c r="K191" s="40" t="str">
        <f>IF(A191="","",MAX(0,G191+IFERROR(VLOOKUP(A191,'Productos base'!$A$7:$H$206,7,FALSE),0)-F191))</f>
        <v/>
      </c>
      <c r="L191" s="40"/>
      <c r="M191" s="34" t="str">
        <f>IF(A191="","",IFERROR(VLOOKUP(A191,'Productos base'!$A$7:$H$206,5,FALSE),0))</f>
        <v/>
      </c>
      <c r="N191" s="34" t="str">
        <f t="shared" si="34"/>
        <v/>
      </c>
      <c r="O191" s="34" t="str">
        <f t="shared" si="35"/>
        <v/>
      </c>
      <c r="P191" s="33" t="str">
        <f>IF(A191="","",IF(F191&lt;=H191,"Urgente",IF(I191&lt;=IFERROR(VLOOKUP(A191,'Productos base'!$A$7:$H$206,6,FALSE),0)+3,"Revisar","Sano")))</f>
        <v/>
      </c>
      <c r="Q191" s="33"/>
    </row>
    <row r="192" spans="1:17" ht="14.4" customHeight="1">
      <c r="A192" s="33"/>
      <c r="B192" s="33" t="str">
        <f>IF(A192="","",IFERROR(VLOOKUP(A192,'Productos base'!$A$7:$H$206,2,FALSE),""))</f>
        <v/>
      </c>
      <c r="C192" s="40"/>
      <c r="D192" s="40"/>
      <c r="E192" s="40"/>
      <c r="F192" s="40" t="str">
        <f t="shared" si="30"/>
        <v/>
      </c>
      <c r="G192" s="40" t="str">
        <f t="shared" si="31"/>
        <v/>
      </c>
      <c r="H192" s="40" t="str">
        <f>IF(A192="","",C192*IFERROR(VLOOKUP(A192,'Productos base'!$A$7:$H$206,6,FALSE),0)+IFERROR(VLOOKUP(A192,'Productos base'!$A$7:$H$206,7,FALSE),0))</f>
        <v/>
      </c>
      <c r="I192" s="40" t="str">
        <f t="shared" si="32"/>
        <v/>
      </c>
      <c r="J192" s="41" t="str">
        <f t="shared" si="33"/>
        <v/>
      </c>
      <c r="K192" s="40" t="str">
        <f>IF(A192="","",MAX(0,G192+IFERROR(VLOOKUP(A192,'Productos base'!$A$7:$H$206,7,FALSE),0)-F192))</f>
        <v/>
      </c>
      <c r="L192" s="40"/>
      <c r="M192" s="34" t="str">
        <f>IF(A192="","",IFERROR(VLOOKUP(A192,'Productos base'!$A$7:$H$206,5,FALSE),0))</f>
        <v/>
      </c>
      <c r="N192" s="34" t="str">
        <f t="shared" si="34"/>
        <v/>
      </c>
      <c r="O192" s="34" t="str">
        <f t="shared" si="35"/>
        <v/>
      </c>
      <c r="P192" s="33" t="str">
        <f>IF(A192="","",IF(F192&lt;=H192,"Urgente",IF(I192&lt;=IFERROR(VLOOKUP(A192,'Productos base'!$A$7:$H$206,6,FALSE),0)+3,"Revisar","Sano")))</f>
        <v/>
      </c>
      <c r="Q192" s="33"/>
    </row>
    <row r="193" spans="1:17" ht="14.4" customHeight="1">
      <c r="A193" s="33"/>
      <c r="B193" s="33" t="str">
        <f>IF(A193="","",IFERROR(VLOOKUP(A193,'Productos base'!$A$7:$H$206,2,FALSE),""))</f>
        <v/>
      </c>
      <c r="C193" s="40"/>
      <c r="D193" s="40"/>
      <c r="E193" s="40"/>
      <c r="F193" s="40" t="str">
        <f t="shared" si="30"/>
        <v/>
      </c>
      <c r="G193" s="40" t="str">
        <f t="shared" si="31"/>
        <v/>
      </c>
      <c r="H193" s="40" t="str">
        <f>IF(A193="","",C193*IFERROR(VLOOKUP(A193,'Productos base'!$A$7:$H$206,6,FALSE),0)+IFERROR(VLOOKUP(A193,'Productos base'!$A$7:$H$206,7,FALSE),0))</f>
        <v/>
      </c>
      <c r="I193" s="40" t="str">
        <f t="shared" si="32"/>
        <v/>
      </c>
      <c r="J193" s="41" t="str">
        <f t="shared" si="33"/>
        <v/>
      </c>
      <c r="K193" s="40" t="str">
        <f>IF(A193="","",MAX(0,G193+IFERROR(VLOOKUP(A193,'Productos base'!$A$7:$H$206,7,FALSE),0)-F193))</f>
        <v/>
      </c>
      <c r="L193" s="40"/>
      <c r="M193" s="34" t="str">
        <f>IF(A193="","",IFERROR(VLOOKUP(A193,'Productos base'!$A$7:$H$206,5,FALSE),0))</f>
        <v/>
      </c>
      <c r="N193" s="34" t="str">
        <f t="shared" si="34"/>
        <v/>
      </c>
      <c r="O193" s="34" t="str">
        <f t="shared" si="35"/>
        <v/>
      </c>
      <c r="P193" s="33" t="str">
        <f>IF(A193="","",IF(F193&lt;=H193,"Urgente",IF(I193&lt;=IFERROR(VLOOKUP(A193,'Productos base'!$A$7:$H$206,6,FALSE),0)+3,"Revisar","Sano")))</f>
        <v/>
      </c>
      <c r="Q193" s="33"/>
    </row>
    <row r="194" spans="1:17" ht="14.4" customHeight="1">
      <c r="A194" s="33"/>
      <c r="B194" s="33" t="str">
        <f>IF(A194="","",IFERROR(VLOOKUP(A194,'Productos base'!$A$7:$H$206,2,FALSE),""))</f>
        <v/>
      </c>
      <c r="C194" s="40"/>
      <c r="D194" s="40"/>
      <c r="E194" s="40"/>
      <c r="F194" s="40" t="str">
        <f t="shared" si="30"/>
        <v/>
      </c>
      <c r="G194" s="40" t="str">
        <f t="shared" si="31"/>
        <v/>
      </c>
      <c r="H194" s="40" t="str">
        <f>IF(A194="","",C194*IFERROR(VLOOKUP(A194,'Productos base'!$A$7:$H$206,6,FALSE),0)+IFERROR(VLOOKUP(A194,'Productos base'!$A$7:$H$206,7,FALSE),0))</f>
        <v/>
      </c>
      <c r="I194" s="40" t="str">
        <f t="shared" si="32"/>
        <v/>
      </c>
      <c r="J194" s="41" t="str">
        <f t="shared" si="33"/>
        <v/>
      </c>
      <c r="K194" s="40" t="str">
        <f>IF(A194="","",MAX(0,G194+IFERROR(VLOOKUP(A194,'Productos base'!$A$7:$H$206,7,FALSE),0)-F194))</f>
        <v/>
      </c>
      <c r="L194" s="40"/>
      <c r="M194" s="34" t="str">
        <f>IF(A194="","",IFERROR(VLOOKUP(A194,'Productos base'!$A$7:$H$206,5,FALSE),0))</f>
        <v/>
      </c>
      <c r="N194" s="34" t="str">
        <f t="shared" si="34"/>
        <v/>
      </c>
      <c r="O194" s="34" t="str">
        <f t="shared" si="35"/>
        <v/>
      </c>
      <c r="P194" s="33" t="str">
        <f>IF(A194="","",IF(F194&lt;=H194,"Urgente",IF(I194&lt;=IFERROR(VLOOKUP(A194,'Productos base'!$A$7:$H$206,6,FALSE),0)+3,"Revisar","Sano")))</f>
        <v/>
      </c>
      <c r="Q194" s="33"/>
    </row>
    <row r="195" spans="1:17" ht="14.4" customHeight="1">
      <c r="A195" s="33"/>
      <c r="B195" s="33" t="str">
        <f>IF(A195="","",IFERROR(VLOOKUP(A195,'Productos base'!$A$7:$H$206,2,FALSE),""))</f>
        <v/>
      </c>
      <c r="C195" s="40"/>
      <c r="D195" s="40"/>
      <c r="E195" s="40"/>
      <c r="F195" s="40" t="str">
        <f t="shared" si="30"/>
        <v/>
      </c>
      <c r="G195" s="40" t="str">
        <f t="shared" si="31"/>
        <v/>
      </c>
      <c r="H195" s="40" t="str">
        <f>IF(A195="","",C195*IFERROR(VLOOKUP(A195,'Productos base'!$A$7:$H$206,6,FALSE),0)+IFERROR(VLOOKUP(A195,'Productos base'!$A$7:$H$206,7,FALSE),0))</f>
        <v/>
      </c>
      <c r="I195" s="40" t="str">
        <f t="shared" si="32"/>
        <v/>
      </c>
      <c r="J195" s="41" t="str">
        <f t="shared" si="33"/>
        <v/>
      </c>
      <c r="K195" s="40" t="str">
        <f>IF(A195="","",MAX(0,G195+IFERROR(VLOOKUP(A195,'Productos base'!$A$7:$H$206,7,FALSE),0)-F195))</f>
        <v/>
      </c>
      <c r="L195" s="40"/>
      <c r="M195" s="34" t="str">
        <f>IF(A195="","",IFERROR(VLOOKUP(A195,'Productos base'!$A$7:$H$206,5,FALSE),0))</f>
        <v/>
      </c>
      <c r="N195" s="34" t="str">
        <f t="shared" si="34"/>
        <v/>
      </c>
      <c r="O195" s="34" t="str">
        <f t="shared" si="35"/>
        <v/>
      </c>
      <c r="P195" s="33" t="str">
        <f>IF(A195="","",IF(F195&lt;=H195,"Urgente",IF(I195&lt;=IFERROR(VLOOKUP(A195,'Productos base'!$A$7:$H$206,6,FALSE),0)+3,"Revisar","Sano")))</f>
        <v/>
      </c>
      <c r="Q195" s="33"/>
    </row>
    <row r="196" spans="1:17" ht="14.4" customHeight="1">
      <c r="A196" s="33"/>
      <c r="B196" s="33" t="str">
        <f>IF(A196="","",IFERROR(VLOOKUP(A196,'Productos base'!$A$7:$H$206,2,FALSE),""))</f>
        <v/>
      </c>
      <c r="C196" s="40"/>
      <c r="D196" s="40"/>
      <c r="E196" s="40"/>
      <c r="F196" s="40" t="str">
        <f t="shared" si="30"/>
        <v/>
      </c>
      <c r="G196" s="40" t="str">
        <f t="shared" si="31"/>
        <v/>
      </c>
      <c r="H196" s="40" t="str">
        <f>IF(A196="","",C196*IFERROR(VLOOKUP(A196,'Productos base'!$A$7:$H$206,6,FALSE),0)+IFERROR(VLOOKUP(A196,'Productos base'!$A$7:$H$206,7,FALSE),0))</f>
        <v/>
      </c>
      <c r="I196" s="40" t="str">
        <f t="shared" si="32"/>
        <v/>
      </c>
      <c r="J196" s="41" t="str">
        <f t="shared" si="33"/>
        <v/>
      </c>
      <c r="K196" s="40" t="str">
        <f>IF(A196="","",MAX(0,G196+IFERROR(VLOOKUP(A196,'Productos base'!$A$7:$H$206,7,FALSE),0)-F196))</f>
        <v/>
      </c>
      <c r="L196" s="40"/>
      <c r="M196" s="34" t="str">
        <f>IF(A196="","",IFERROR(VLOOKUP(A196,'Productos base'!$A$7:$H$206,5,FALSE),0))</f>
        <v/>
      </c>
      <c r="N196" s="34" t="str">
        <f t="shared" si="34"/>
        <v/>
      </c>
      <c r="O196" s="34" t="str">
        <f t="shared" si="35"/>
        <v/>
      </c>
      <c r="P196" s="33" t="str">
        <f>IF(A196="","",IF(F196&lt;=H196,"Urgente",IF(I196&lt;=IFERROR(VLOOKUP(A196,'Productos base'!$A$7:$H$206,6,FALSE),0)+3,"Revisar","Sano")))</f>
        <v/>
      </c>
      <c r="Q196" s="33"/>
    </row>
    <row r="197" spans="1:17" ht="14.4" customHeight="1">
      <c r="A197" s="33"/>
      <c r="B197" s="33" t="str">
        <f>IF(A197="","",IFERROR(VLOOKUP(A197,'Productos base'!$A$7:$H$206,2,FALSE),""))</f>
        <v/>
      </c>
      <c r="C197" s="40"/>
      <c r="D197" s="40"/>
      <c r="E197" s="40"/>
      <c r="F197" s="40" t="str">
        <f t="shared" si="30"/>
        <v/>
      </c>
      <c r="G197" s="40" t="str">
        <f t="shared" si="31"/>
        <v/>
      </c>
      <c r="H197" s="40" t="str">
        <f>IF(A197="","",C197*IFERROR(VLOOKUP(A197,'Productos base'!$A$7:$H$206,6,FALSE),0)+IFERROR(VLOOKUP(A197,'Productos base'!$A$7:$H$206,7,FALSE),0))</f>
        <v/>
      </c>
      <c r="I197" s="40" t="str">
        <f t="shared" si="32"/>
        <v/>
      </c>
      <c r="J197" s="41" t="str">
        <f t="shared" si="33"/>
        <v/>
      </c>
      <c r="K197" s="40" t="str">
        <f>IF(A197="","",MAX(0,G197+IFERROR(VLOOKUP(A197,'Productos base'!$A$7:$H$206,7,FALSE),0)-F197))</f>
        <v/>
      </c>
      <c r="L197" s="40"/>
      <c r="M197" s="34" t="str">
        <f>IF(A197="","",IFERROR(VLOOKUP(A197,'Productos base'!$A$7:$H$206,5,FALSE),0))</f>
        <v/>
      </c>
      <c r="N197" s="34" t="str">
        <f t="shared" si="34"/>
        <v/>
      </c>
      <c r="O197" s="34" t="str">
        <f t="shared" si="35"/>
        <v/>
      </c>
      <c r="P197" s="33" t="str">
        <f>IF(A197="","",IF(F197&lt;=H197,"Urgente",IF(I197&lt;=IFERROR(VLOOKUP(A197,'Productos base'!$A$7:$H$206,6,FALSE),0)+3,"Revisar","Sano")))</f>
        <v/>
      </c>
      <c r="Q197" s="33"/>
    </row>
    <row r="198" spans="1:17" ht="14.4" customHeight="1">
      <c r="A198" s="33"/>
      <c r="B198" s="33" t="str">
        <f>IF(A198="","",IFERROR(VLOOKUP(A198,'Productos base'!$A$7:$H$206,2,FALSE),""))</f>
        <v/>
      </c>
      <c r="C198" s="40"/>
      <c r="D198" s="40"/>
      <c r="E198" s="40"/>
      <c r="F198" s="40" t="str">
        <f t="shared" si="30"/>
        <v/>
      </c>
      <c r="G198" s="40" t="str">
        <f t="shared" si="31"/>
        <v/>
      </c>
      <c r="H198" s="40" t="str">
        <f>IF(A198="","",C198*IFERROR(VLOOKUP(A198,'Productos base'!$A$7:$H$206,6,FALSE),0)+IFERROR(VLOOKUP(A198,'Productos base'!$A$7:$H$206,7,FALSE),0))</f>
        <v/>
      </c>
      <c r="I198" s="40" t="str">
        <f t="shared" si="32"/>
        <v/>
      </c>
      <c r="J198" s="41" t="str">
        <f t="shared" si="33"/>
        <v/>
      </c>
      <c r="K198" s="40" t="str">
        <f>IF(A198="","",MAX(0,G198+IFERROR(VLOOKUP(A198,'Productos base'!$A$7:$H$206,7,FALSE),0)-F198))</f>
        <v/>
      </c>
      <c r="L198" s="40"/>
      <c r="M198" s="34" t="str">
        <f>IF(A198="","",IFERROR(VLOOKUP(A198,'Productos base'!$A$7:$H$206,5,FALSE),0))</f>
        <v/>
      </c>
      <c r="N198" s="34" t="str">
        <f t="shared" si="34"/>
        <v/>
      </c>
      <c r="O198" s="34" t="str">
        <f t="shared" si="35"/>
        <v/>
      </c>
      <c r="P198" s="33" t="str">
        <f>IF(A198="","",IF(F198&lt;=H198,"Urgente",IF(I198&lt;=IFERROR(VLOOKUP(A198,'Productos base'!$A$7:$H$206,6,FALSE),0)+3,"Revisar","Sano")))</f>
        <v/>
      </c>
      <c r="Q198" s="33"/>
    </row>
    <row r="199" spans="1:17" ht="14.4" customHeight="1">
      <c r="A199" s="33"/>
      <c r="B199" s="33" t="str">
        <f>IF(A199="","",IFERROR(VLOOKUP(A199,'Productos base'!$A$7:$H$206,2,FALSE),""))</f>
        <v/>
      </c>
      <c r="C199" s="40"/>
      <c r="D199" s="40"/>
      <c r="E199" s="40"/>
      <c r="F199" s="40" t="str">
        <f t="shared" si="30"/>
        <v/>
      </c>
      <c r="G199" s="40" t="str">
        <f t="shared" si="31"/>
        <v/>
      </c>
      <c r="H199" s="40" t="str">
        <f>IF(A199="","",C199*IFERROR(VLOOKUP(A199,'Productos base'!$A$7:$H$206,6,FALSE),0)+IFERROR(VLOOKUP(A199,'Productos base'!$A$7:$H$206,7,FALSE),0))</f>
        <v/>
      </c>
      <c r="I199" s="40" t="str">
        <f t="shared" si="32"/>
        <v/>
      </c>
      <c r="J199" s="41" t="str">
        <f t="shared" si="33"/>
        <v/>
      </c>
      <c r="K199" s="40" t="str">
        <f>IF(A199="","",MAX(0,G199+IFERROR(VLOOKUP(A199,'Productos base'!$A$7:$H$206,7,FALSE),0)-F199))</f>
        <v/>
      </c>
      <c r="L199" s="40"/>
      <c r="M199" s="34" t="str">
        <f>IF(A199="","",IFERROR(VLOOKUP(A199,'Productos base'!$A$7:$H$206,5,FALSE),0))</f>
        <v/>
      </c>
      <c r="N199" s="34" t="str">
        <f t="shared" si="34"/>
        <v/>
      </c>
      <c r="O199" s="34" t="str">
        <f t="shared" si="35"/>
        <v/>
      </c>
      <c r="P199" s="33" t="str">
        <f>IF(A199="","",IF(F199&lt;=H199,"Urgente",IF(I199&lt;=IFERROR(VLOOKUP(A199,'Productos base'!$A$7:$H$206,6,FALSE),0)+3,"Revisar","Sano")))</f>
        <v/>
      </c>
      <c r="Q199" s="33"/>
    </row>
    <row r="200" spans="1:17" ht="14.4" customHeight="1">
      <c r="A200" s="33"/>
      <c r="B200" s="33" t="str">
        <f>IF(A200="","",IFERROR(VLOOKUP(A200,'Productos base'!$A$7:$H$206,2,FALSE),""))</f>
        <v/>
      </c>
      <c r="C200" s="40"/>
      <c r="D200" s="40"/>
      <c r="E200" s="40"/>
      <c r="F200" s="40" t="str">
        <f t="shared" ref="F200:F231" si="36">IF(A200="","",MAX(0,D200-E200))</f>
        <v/>
      </c>
      <c r="G200" s="40" t="str">
        <f t="shared" ref="G200:G207" si="37">IF(A200="","",C200*$B$4)</f>
        <v/>
      </c>
      <c r="H200" s="40" t="str">
        <f>IF(A200="","",C200*IFERROR(VLOOKUP(A200,'Productos base'!$A$7:$H$206,6,FALSE),0)+IFERROR(VLOOKUP(A200,'Productos base'!$A$7:$H$206,7,FALSE),0))</f>
        <v/>
      </c>
      <c r="I200" s="40" t="str">
        <f t="shared" ref="I200:I207" si="38">IF(A200="","",IF(C200&lt;=0,"",F200/C200))</f>
        <v/>
      </c>
      <c r="J200" s="41" t="str">
        <f t="shared" ref="J200:J207" si="39">IF(A200="","",IF(C200&lt;=0,"",IF(F200&lt;=H200,$B$3,$B$3+ROUNDUP((F200-H200)/C200,0))))</f>
        <v/>
      </c>
      <c r="K200" s="40" t="str">
        <f>IF(A200="","",MAX(0,G200+IFERROR(VLOOKUP(A200,'Productos base'!$A$7:$H$206,7,FALSE),0)-F200))</f>
        <v/>
      </c>
      <c r="L200" s="40"/>
      <c r="M200" s="34" t="str">
        <f>IF(A200="","",IFERROR(VLOOKUP(A200,'Productos base'!$A$7:$H$206,5,FALSE),0))</f>
        <v/>
      </c>
      <c r="N200" s="34" t="str">
        <f t="shared" ref="N200:N231" si="40">IF(A200="","",K200*M200)</f>
        <v/>
      </c>
      <c r="O200" s="34" t="str">
        <f t="shared" ref="O200:O207" si="41">IF(A200="","",IF(L200="","",L200*M200))</f>
        <v/>
      </c>
      <c r="P200" s="33" t="str">
        <f>IF(A200="","",IF(F200&lt;=H200,"Urgente",IF(I200&lt;=IFERROR(VLOOKUP(A200,'Productos base'!$A$7:$H$206,6,FALSE),0)+3,"Revisar","Sano")))</f>
        <v/>
      </c>
      <c r="Q200" s="33"/>
    </row>
    <row r="201" spans="1:17" ht="14.4" customHeight="1">
      <c r="A201" s="33"/>
      <c r="B201" s="33" t="str">
        <f>IF(A201="","",IFERROR(VLOOKUP(A201,'Productos base'!$A$7:$H$206,2,FALSE),""))</f>
        <v/>
      </c>
      <c r="C201" s="40"/>
      <c r="D201" s="40"/>
      <c r="E201" s="40"/>
      <c r="F201" s="40" t="str">
        <f t="shared" si="36"/>
        <v/>
      </c>
      <c r="G201" s="40" t="str">
        <f t="shared" si="37"/>
        <v/>
      </c>
      <c r="H201" s="40" t="str">
        <f>IF(A201="","",C201*IFERROR(VLOOKUP(A201,'Productos base'!$A$7:$H$206,6,FALSE),0)+IFERROR(VLOOKUP(A201,'Productos base'!$A$7:$H$206,7,FALSE),0))</f>
        <v/>
      </c>
      <c r="I201" s="40" t="str">
        <f t="shared" si="38"/>
        <v/>
      </c>
      <c r="J201" s="41" t="str">
        <f t="shared" si="39"/>
        <v/>
      </c>
      <c r="K201" s="40" t="str">
        <f>IF(A201="","",MAX(0,G201+IFERROR(VLOOKUP(A201,'Productos base'!$A$7:$H$206,7,FALSE),0)-F201))</f>
        <v/>
      </c>
      <c r="L201" s="40"/>
      <c r="M201" s="34" t="str">
        <f>IF(A201="","",IFERROR(VLOOKUP(A201,'Productos base'!$A$7:$H$206,5,FALSE),0))</f>
        <v/>
      </c>
      <c r="N201" s="34" t="str">
        <f t="shared" si="40"/>
        <v/>
      </c>
      <c r="O201" s="34" t="str">
        <f t="shared" si="41"/>
        <v/>
      </c>
      <c r="P201" s="33" t="str">
        <f>IF(A201="","",IF(F201&lt;=H201,"Urgente",IF(I201&lt;=IFERROR(VLOOKUP(A201,'Productos base'!$A$7:$H$206,6,FALSE),0)+3,"Revisar","Sano")))</f>
        <v/>
      </c>
      <c r="Q201" s="33"/>
    </row>
    <row r="202" spans="1:17" ht="14.4" customHeight="1">
      <c r="A202" s="33"/>
      <c r="B202" s="33" t="str">
        <f>IF(A202="","",IFERROR(VLOOKUP(A202,'Productos base'!$A$7:$H$206,2,FALSE),""))</f>
        <v/>
      </c>
      <c r="C202" s="40"/>
      <c r="D202" s="40"/>
      <c r="E202" s="40"/>
      <c r="F202" s="40" t="str">
        <f t="shared" si="36"/>
        <v/>
      </c>
      <c r="G202" s="40" t="str">
        <f t="shared" si="37"/>
        <v/>
      </c>
      <c r="H202" s="40" t="str">
        <f>IF(A202="","",C202*IFERROR(VLOOKUP(A202,'Productos base'!$A$7:$H$206,6,FALSE),0)+IFERROR(VLOOKUP(A202,'Productos base'!$A$7:$H$206,7,FALSE),0))</f>
        <v/>
      </c>
      <c r="I202" s="40" t="str">
        <f t="shared" si="38"/>
        <v/>
      </c>
      <c r="J202" s="41" t="str">
        <f t="shared" si="39"/>
        <v/>
      </c>
      <c r="K202" s="40" t="str">
        <f>IF(A202="","",MAX(0,G202+IFERROR(VLOOKUP(A202,'Productos base'!$A$7:$H$206,7,FALSE),0)-F202))</f>
        <v/>
      </c>
      <c r="L202" s="40"/>
      <c r="M202" s="34" t="str">
        <f>IF(A202="","",IFERROR(VLOOKUP(A202,'Productos base'!$A$7:$H$206,5,FALSE),0))</f>
        <v/>
      </c>
      <c r="N202" s="34" t="str">
        <f t="shared" si="40"/>
        <v/>
      </c>
      <c r="O202" s="34" t="str">
        <f t="shared" si="41"/>
        <v/>
      </c>
      <c r="P202" s="33" t="str">
        <f>IF(A202="","",IF(F202&lt;=H202,"Urgente",IF(I202&lt;=IFERROR(VLOOKUP(A202,'Productos base'!$A$7:$H$206,6,FALSE),0)+3,"Revisar","Sano")))</f>
        <v/>
      </c>
      <c r="Q202" s="33"/>
    </row>
    <row r="203" spans="1:17" ht="14.4" customHeight="1">
      <c r="A203" s="33"/>
      <c r="B203" s="33" t="str">
        <f>IF(A203="","",IFERROR(VLOOKUP(A203,'Productos base'!$A$7:$H$206,2,FALSE),""))</f>
        <v/>
      </c>
      <c r="C203" s="40"/>
      <c r="D203" s="40"/>
      <c r="E203" s="40"/>
      <c r="F203" s="40" t="str">
        <f t="shared" si="36"/>
        <v/>
      </c>
      <c r="G203" s="40" t="str">
        <f t="shared" si="37"/>
        <v/>
      </c>
      <c r="H203" s="40" t="str">
        <f>IF(A203="","",C203*IFERROR(VLOOKUP(A203,'Productos base'!$A$7:$H$206,6,FALSE),0)+IFERROR(VLOOKUP(A203,'Productos base'!$A$7:$H$206,7,FALSE),0))</f>
        <v/>
      </c>
      <c r="I203" s="40" t="str">
        <f t="shared" si="38"/>
        <v/>
      </c>
      <c r="J203" s="41" t="str">
        <f t="shared" si="39"/>
        <v/>
      </c>
      <c r="K203" s="40" t="str">
        <f>IF(A203="","",MAX(0,G203+IFERROR(VLOOKUP(A203,'Productos base'!$A$7:$H$206,7,FALSE),0)-F203))</f>
        <v/>
      </c>
      <c r="L203" s="40"/>
      <c r="M203" s="34" t="str">
        <f>IF(A203="","",IFERROR(VLOOKUP(A203,'Productos base'!$A$7:$H$206,5,FALSE),0))</f>
        <v/>
      </c>
      <c r="N203" s="34" t="str">
        <f t="shared" si="40"/>
        <v/>
      </c>
      <c r="O203" s="34" t="str">
        <f t="shared" si="41"/>
        <v/>
      </c>
      <c r="P203" s="33" t="str">
        <f>IF(A203="","",IF(F203&lt;=H203,"Urgente",IF(I203&lt;=IFERROR(VLOOKUP(A203,'Productos base'!$A$7:$H$206,6,FALSE),0)+3,"Revisar","Sano")))</f>
        <v/>
      </c>
      <c r="Q203" s="33"/>
    </row>
    <row r="204" spans="1:17" ht="14.4" customHeight="1">
      <c r="A204" s="33"/>
      <c r="B204" s="33" t="str">
        <f>IF(A204="","",IFERROR(VLOOKUP(A204,'Productos base'!$A$7:$H$206,2,FALSE),""))</f>
        <v/>
      </c>
      <c r="C204" s="40"/>
      <c r="D204" s="40"/>
      <c r="E204" s="40"/>
      <c r="F204" s="40" t="str">
        <f t="shared" si="36"/>
        <v/>
      </c>
      <c r="G204" s="40" t="str">
        <f t="shared" si="37"/>
        <v/>
      </c>
      <c r="H204" s="40" t="str">
        <f>IF(A204="","",C204*IFERROR(VLOOKUP(A204,'Productos base'!$A$7:$H$206,6,FALSE),0)+IFERROR(VLOOKUP(A204,'Productos base'!$A$7:$H$206,7,FALSE),0))</f>
        <v/>
      </c>
      <c r="I204" s="40" t="str">
        <f t="shared" si="38"/>
        <v/>
      </c>
      <c r="J204" s="41" t="str">
        <f t="shared" si="39"/>
        <v/>
      </c>
      <c r="K204" s="40" t="str">
        <f>IF(A204="","",MAX(0,G204+IFERROR(VLOOKUP(A204,'Productos base'!$A$7:$H$206,7,FALSE),0)-F204))</f>
        <v/>
      </c>
      <c r="L204" s="40"/>
      <c r="M204" s="34" t="str">
        <f>IF(A204="","",IFERROR(VLOOKUP(A204,'Productos base'!$A$7:$H$206,5,FALSE),0))</f>
        <v/>
      </c>
      <c r="N204" s="34" t="str">
        <f t="shared" si="40"/>
        <v/>
      </c>
      <c r="O204" s="34" t="str">
        <f t="shared" si="41"/>
        <v/>
      </c>
      <c r="P204" s="33" t="str">
        <f>IF(A204="","",IF(F204&lt;=H204,"Urgente",IF(I204&lt;=IFERROR(VLOOKUP(A204,'Productos base'!$A$7:$H$206,6,FALSE),0)+3,"Revisar","Sano")))</f>
        <v/>
      </c>
      <c r="Q204" s="33"/>
    </row>
    <row r="205" spans="1:17" ht="14.4" customHeight="1">
      <c r="A205" s="33"/>
      <c r="B205" s="33" t="str">
        <f>IF(A205="","",IFERROR(VLOOKUP(A205,'Productos base'!$A$7:$H$206,2,FALSE),""))</f>
        <v/>
      </c>
      <c r="C205" s="40"/>
      <c r="D205" s="40"/>
      <c r="E205" s="40"/>
      <c r="F205" s="40" t="str">
        <f t="shared" si="36"/>
        <v/>
      </c>
      <c r="G205" s="40" t="str">
        <f t="shared" si="37"/>
        <v/>
      </c>
      <c r="H205" s="40" t="str">
        <f>IF(A205="","",C205*IFERROR(VLOOKUP(A205,'Productos base'!$A$7:$H$206,6,FALSE),0)+IFERROR(VLOOKUP(A205,'Productos base'!$A$7:$H$206,7,FALSE),0))</f>
        <v/>
      </c>
      <c r="I205" s="40" t="str">
        <f t="shared" si="38"/>
        <v/>
      </c>
      <c r="J205" s="41" t="str">
        <f t="shared" si="39"/>
        <v/>
      </c>
      <c r="K205" s="40" t="str">
        <f>IF(A205="","",MAX(0,G205+IFERROR(VLOOKUP(A205,'Productos base'!$A$7:$H$206,7,FALSE),0)-F205))</f>
        <v/>
      </c>
      <c r="L205" s="40"/>
      <c r="M205" s="34" t="str">
        <f>IF(A205="","",IFERROR(VLOOKUP(A205,'Productos base'!$A$7:$H$206,5,FALSE),0))</f>
        <v/>
      </c>
      <c r="N205" s="34" t="str">
        <f t="shared" si="40"/>
        <v/>
      </c>
      <c r="O205" s="34" t="str">
        <f t="shared" si="41"/>
        <v/>
      </c>
      <c r="P205" s="33" t="str">
        <f>IF(A205="","",IF(F205&lt;=H205,"Urgente",IF(I205&lt;=IFERROR(VLOOKUP(A205,'Productos base'!$A$7:$H$206,6,FALSE),0)+3,"Revisar","Sano")))</f>
        <v/>
      </c>
      <c r="Q205" s="33"/>
    </row>
    <row r="206" spans="1:17" ht="14.4" customHeight="1">
      <c r="A206" s="33"/>
      <c r="B206" s="33" t="str">
        <f>IF(A206="","",IFERROR(VLOOKUP(A206,'Productos base'!$A$7:$H$206,2,FALSE),""))</f>
        <v/>
      </c>
      <c r="C206" s="40"/>
      <c r="D206" s="40"/>
      <c r="E206" s="40"/>
      <c r="F206" s="40" t="str">
        <f t="shared" si="36"/>
        <v/>
      </c>
      <c r="G206" s="40" t="str">
        <f t="shared" si="37"/>
        <v/>
      </c>
      <c r="H206" s="40" t="str">
        <f>IF(A206="","",C206*IFERROR(VLOOKUP(A206,'Productos base'!$A$7:$H$206,6,FALSE),0)+IFERROR(VLOOKUP(A206,'Productos base'!$A$7:$H$206,7,FALSE),0))</f>
        <v/>
      </c>
      <c r="I206" s="40" t="str">
        <f t="shared" si="38"/>
        <v/>
      </c>
      <c r="J206" s="41" t="str">
        <f t="shared" si="39"/>
        <v/>
      </c>
      <c r="K206" s="40" t="str">
        <f>IF(A206="","",MAX(0,G206+IFERROR(VLOOKUP(A206,'Productos base'!$A$7:$H$206,7,FALSE),0)-F206))</f>
        <v/>
      </c>
      <c r="L206" s="40"/>
      <c r="M206" s="34" t="str">
        <f>IF(A206="","",IFERROR(VLOOKUP(A206,'Productos base'!$A$7:$H$206,5,FALSE),0))</f>
        <v/>
      </c>
      <c r="N206" s="34" t="str">
        <f t="shared" si="40"/>
        <v/>
      </c>
      <c r="O206" s="34" t="str">
        <f t="shared" si="41"/>
        <v/>
      </c>
      <c r="P206" s="33" t="str">
        <f>IF(A206="","",IF(F206&lt;=H206,"Urgente",IF(I206&lt;=IFERROR(VLOOKUP(A206,'Productos base'!$A$7:$H$206,6,FALSE),0)+3,"Revisar","Sano")))</f>
        <v/>
      </c>
      <c r="Q206" s="33"/>
    </row>
    <row r="207" spans="1:17" ht="14.4" customHeight="1">
      <c r="A207" s="2"/>
      <c r="B207" s="2" t="str">
        <f>IF(A207="","",IFERROR(VLOOKUP(A207,'Productos base'!$A$7:$H$206,2,FALSE),""))</f>
        <v/>
      </c>
      <c r="C207" s="9"/>
      <c r="D207" s="9"/>
      <c r="E207" s="9"/>
      <c r="F207" s="9" t="str">
        <f t="shared" si="36"/>
        <v/>
      </c>
      <c r="G207" s="9" t="str">
        <f t="shared" si="37"/>
        <v/>
      </c>
      <c r="H207" s="9" t="str">
        <f>IF(A207="","",C207*IFERROR(VLOOKUP(A207,'Productos base'!$A$7:$H$206,6,FALSE),0)+IFERROR(VLOOKUP(A207,'Productos base'!$A$7:$H$206,7,FALSE),0))</f>
        <v/>
      </c>
      <c r="I207" s="9" t="str">
        <f t="shared" si="38"/>
        <v/>
      </c>
      <c r="J207" s="10" t="str">
        <f t="shared" si="39"/>
        <v/>
      </c>
      <c r="K207" s="9" t="str">
        <f>IF(A207="","",MAX(0,G207+IFERROR(VLOOKUP(A207,'Productos base'!$A$7:$H$206,7,FALSE),0)-F207))</f>
        <v/>
      </c>
      <c r="L207" s="9"/>
      <c r="M207" s="3" t="str">
        <f>IF(A207="","",IFERROR(VLOOKUP(A207,'Productos base'!$A$7:$H$206,5,FALSE),0))</f>
        <v/>
      </c>
      <c r="N207" s="3" t="str">
        <f t="shared" si="40"/>
        <v/>
      </c>
      <c r="O207" s="3" t="str">
        <f t="shared" si="41"/>
        <v/>
      </c>
      <c r="P207" s="2" t="str">
        <f>IF(A207="","",IF(F207&lt;=H207,"Urgente",IF(I207&lt;=IFERROR(VLOOKUP(A207,'Productos base'!$A$7:$H$206,6,FALSE),0)+3,"Revisar","Sano")))</f>
        <v/>
      </c>
      <c r="Q207" s="2"/>
    </row>
  </sheetData>
  <sheetProtection algorithmName="SHA-512" hashValue="4E70JXnAjASUJqxF8iRhheMFquQ2/y1ef62ZOeL2LBW3YycUSBMOSAwRcfViRFPXD9FkSSwzLD012t8A8WNbPw==" saltValue="5f8g5BDoxjCv7aF2cF7NEw==" spinCount="100000" sheet="1" objects="1" scenarios="1" autoFilter="0" pivotTables="0"/>
  <mergeCells count="2">
    <mergeCell ref="D3:H5"/>
    <mergeCell ref="A1:Q1"/>
  </mergeCells>
  <conditionalFormatting sqref="P8:P207">
    <cfRule type="expression" dxfId="2" priority="1">
      <formula>P8="Urgente"</formula>
    </cfRule>
    <cfRule type="expression" dxfId="1" priority="2">
      <formula>P8="Revisar"</formula>
    </cfRule>
    <cfRule type="expression" dxfId="0" priority="3">
      <formula>P8="Sano"</formula>
    </cfRule>
  </conditionalFormatting>
  <dataValidations count="1">
    <dataValidation type="decimal" operator="greaterThanOrEqual" allowBlank="1" sqref="C8:E207 L8:L207" xr:uid="{00000000-0002-0000-0300-000000000000}">
      <formula1>0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workbookViewId="0">
      <selection activeCell="E4" sqref="E4"/>
    </sheetView>
  </sheetViews>
  <sheetFormatPr baseColWidth="10" defaultColWidth="8.796875" defaultRowHeight="13.8"/>
  <cols>
    <col min="1" max="1" width="28" style="18" customWidth="1"/>
    <col min="2" max="2" width="18" style="18" customWidth="1"/>
    <col min="3" max="3" width="8" style="18" customWidth="1"/>
    <col min="4" max="4" width="18" style="18" customWidth="1"/>
    <col min="5" max="5" width="14" style="18" customWidth="1"/>
    <col min="6" max="6" width="18" style="18" customWidth="1"/>
    <col min="7" max="16384" width="8.796875" style="18"/>
  </cols>
  <sheetData>
    <row r="1" spans="1:6" ht="17.399999999999999">
      <c r="A1" s="15" t="s">
        <v>143</v>
      </c>
      <c r="B1" s="14"/>
      <c r="C1" s="14"/>
      <c r="D1" s="14"/>
      <c r="E1" s="14"/>
      <c r="F1" s="14"/>
    </row>
    <row r="3" spans="1:6">
      <c r="A3" s="5" t="s">
        <v>94</v>
      </c>
      <c r="B3" s="8">
        <f>'Planeación de compras'!$B$5</f>
        <v>3500</v>
      </c>
      <c r="D3" s="1" t="s">
        <v>134</v>
      </c>
      <c r="E3" s="1" t="s">
        <v>144</v>
      </c>
    </row>
    <row r="4" spans="1:6">
      <c r="A4" s="5" t="s">
        <v>145</v>
      </c>
      <c r="B4" s="8">
        <f>SUM('Planeación de compras'!$N$8:$N$207)</f>
        <v>3513.9</v>
      </c>
      <c r="D4" s="11" t="s">
        <v>99</v>
      </c>
      <c r="E4" s="6">
        <f>COUNTIF('Planeación de compras'!$P$8:$P$207,"Urgente")</f>
        <v>4</v>
      </c>
    </row>
    <row r="5" spans="1:6">
      <c r="A5" s="5" t="s">
        <v>146</v>
      </c>
      <c r="B5" s="8">
        <f>SUM('Planeación de compras'!$O$8:$O$207)</f>
        <v>3138</v>
      </c>
      <c r="D5" s="12" t="s">
        <v>147</v>
      </c>
      <c r="E5" s="6">
        <f>COUNTIF('Planeación de compras'!$P$8:$P$207,"Revisar")</f>
        <v>1</v>
      </c>
    </row>
    <row r="6" spans="1:6">
      <c r="A6" s="5" t="s">
        <v>148</v>
      </c>
      <c r="B6" s="8">
        <f>B3-B5</f>
        <v>362</v>
      </c>
      <c r="D6" s="13" t="s">
        <v>149</v>
      </c>
      <c r="E6" s="6">
        <f>COUNTIF('Planeación de compras'!$P$8:$P$207,"Sano")</f>
        <v>3</v>
      </c>
    </row>
    <row r="7" spans="1:6">
      <c r="A7" s="5" t="s">
        <v>150</v>
      </c>
      <c r="B7" s="6">
        <f>E4+E5+E6</f>
        <v>8</v>
      </c>
    </row>
    <row r="8" spans="1:6">
      <c r="A8" s="5" t="s">
        <v>89</v>
      </c>
      <c r="B8" s="7">
        <f>'Planeación de compras'!$B$3</f>
        <v>46106</v>
      </c>
    </row>
    <row r="9" spans="1:6">
      <c r="A9"/>
      <c r="B9"/>
    </row>
    <row r="10" spans="1:6">
      <c r="A10" s="19" t="s">
        <v>151</v>
      </c>
      <c r="B10" s="17"/>
      <c r="C10" s="17"/>
      <c r="D10" s="17"/>
      <c r="E10" s="17"/>
      <c r="F10" s="17"/>
    </row>
    <row r="11" spans="1:6">
      <c r="A11" s="17"/>
      <c r="B11" s="17"/>
      <c r="C11" s="17"/>
      <c r="D11" s="17"/>
      <c r="E11" s="17"/>
      <c r="F11" s="17"/>
    </row>
    <row r="12" spans="1:6">
      <c r="A12" s="17"/>
      <c r="B12" s="17"/>
      <c r="C12" s="17"/>
      <c r="D12" s="17"/>
      <c r="E12" s="17"/>
      <c r="F12" s="17"/>
    </row>
  </sheetData>
  <sheetProtection algorithmName="SHA-512" hashValue="Xi0KViMVDingcsQcToQmY3iUWf36sQk8xZWlD6Vs99MhJidgWfwxB1RLH0DnFX8AKGvGVBR+oChMrWgxovbQ0g==" saltValue="rVpxxxpDR+8yaLF7Mj0tTQ==" spinCount="100000" sheet="1" objects="1" scenarios="1"/>
  <mergeCells count="2">
    <mergeCell ref="A10:F12"/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Instrucciones</vt:lpstr>
      <vt:lpstr>Glosario</vt:lpstr>
      <vt:lpstr>Productos base</vt:lpstr>
      <vt:lpstr>Planeación de compras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Jairo Gelvez</cp:lastModifiedBy>
  <dcterms:created xsi:type="dcterms:W3CDTF">2026-03-25T22:27:16Z</dcterms:created>
  <dcterms:modified xsi:type="dcterms:W3CDTF">2026-03-25T22:27:16Z</dcterms:modified>
</cp:coreProperties>
</file>